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tthew\Desktop\"/>
    </mc:Choice>
  </mc:AlternateContent>
  <bookViews>
    <workbookView xWindow="0" yWindow="0" windowWidth="20220" windowHeight="7488" activeTab="1"/>
  </bookViews>
  <sheets>
    <sheet name="Method" sheetId="3" r:id="rId1"/>
    <sheet name="All Data" sheetId="1" r:id="rId2"/>
    <sheet name="Main data" sheetId="2" r:id="rId3"/>
  </sheets>
  <definedNames>
    <definedName name="_xlnm._FilterDatabase" localSheetId="1" hidden="1">'All Data'!$C$5:$R$50</definedName>
  </definedNames>
  <calcPr calcId="152511" calcMode="manual" calcCompleted="0"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1" l="1"/>
  <c r="B56" i="1" l="1"/>
  <c r="T50" i="1" l="1"/>
  <c r="K2" i="2" s="1"/>
  <c r="J13" i="1"/>
  <c r="J14" i="1"/>
  <c r="J16" i="1"/>
  <c r="J19" i="1"/>
  <c r="J26" i="1"/>
  <c r="J32" i="1"/>
  <c r="J35" i="1"/>
  <c r="J38" i="1"/>
  <c r="J39" i="1"/>
  <c r="J40" i="1"/>
  <c r="J43" i="1"/>
  <c r="J45" i="1"/>
  <c r="J49" i="1"/>
  <c r="J6" i="1"/>
  <c r="F39" i="1"/>
  <c r="P8" i="1"/>
  <c r="AB8" i="1" s="1"/>
  <c r="P10" i="1"/>
  <c r="AB10" i="1" s="1"/>
  <c r="P11" i="1"/>
  <c r="AB11" i="1" s="1"/>
  <c r="P13" i="1"/>
  <c r="AB13" i="1" s="1"/>
  <c r="P14" i="1"/>
  <c r="AB14" i="1" s="1"/>
  <c r="P15" i="1"/>
  <c r="AB15" i="1" s="1"/>
  <c r="P18" i="1"/>
  <c r="AB18" i="1" s="1"/>
  <c r="P19" i="1"/>
  <c r="AB19" i="1" s="1"/>
  <c r="P20" i="1"/>
  <c r="AB20" i="1" s="1"/>
  <c r="P22" i="1"/>
  <c r="AB22" i="1" s="1"/>
  <c r="P23" i="1"/>
  <c r="AB23" i="1" s="1"/>
  <c r="P24" i="1"/>
  <c r="AB24" i="1" s="1"/>
  <c r="P25" i="1"/>
  <c r="AB25" i="1" s="1"/>
  <c r="P27" i="1"/>
  <c r="AB27" i="1" s="1"/>
  <c r="P29" i="1"/>
  <c r="AB29" i="1" s="1"/>
  <c r="P31" i="1"/>
  <c r="AB31" i="1" s="1"/>
  <c r="P32" i="1"/>
  <c r="AB32" i="1" s="1"/>
  <c r="P35" i="1"/>
  <c r="AB35" i="1" s="1"/>
  <c r="P38" i="1"/>
  <c r="AB38" i="1" s="1"/>
  <c r="P40" i="1"/>
  <c r="AB40" i="1" s="1"/>
  <c r="P41" i="1"/>
  <c r="AB41" i="1" s="1"/>
  <c r="P42" i="1"/>
  <c r="P44" i="1"/>
  <c r="AB44" i="1" s="1"/>
  <c r="P45" i="1"/>
  <c r="AB45" i="1" s="1"/>
  <c r="P46" i="1"/>
  <c r="AB46" i="1" s="1"/>
  <c r="P49" i="1"/>
  <c r="AB49" i="1" s="1"/>
  <c r="P7" i="1"/>
  <c r="AB7" i="1" s="1"/>
  <c r="U35" i="1"/>
  <c r="Q44" i="1"/>
  <c r="U32" i="1"/>
  <c r="G15" i="1"/>
  <c r="V15" i="1"/>
  <c r="W15" i="1"/>
  <c r="J15" i="1" l="1"/>
  <c r="Y48" i="1"/>
  <c r="O47" i="1"/>
  <c r="M46" i="1"/>
  <c r="L46" i="1"/>
  <c r="G46" i="1"/>
  <c r="E46" i="1"/>
  <c r="I46" i="1"/>
  <c r="N46" i="1"/>
  <c r="P47" i="1" l="1"/>
  <c r="AB47" i="1" s="1"/>
  <c r="J46" i="1"/>
  <c r="Q38" i="1"/>
  <c r="N29" i="1"/>
  <c r="E27" i="1"/>
  <c r="I29" i="1" l="1"/>
  <c r="Y29" i="1" s="1"/>
  <c r="E29" i="1" s="1"/>
  <c r="G29" i="1" l="1"/>
  <c r="J29" i="1" s="1"/>
  <c r="H38" i="1"/>
  <c r="H46" i="1"/>
  <c r="H6" i="1"/>
  <c r="F6" i="1"/>
  <c r="U47" i="1"/>
  <c r="U45" i="1"/>
  <c r="U40" i="1"/>
  <c r="H43" i="1"/>
  <c r="U10" i="1"/>
  <c r="U11" i="1"/>
  <c r="H13" i="1"/>
  <c r="U14" i="1"/>
  <c r="U15" i="1"/>
  <c r="U16" i="1"/>
  <c r="U17" i="1"/>
  <c r="U18" i="1"/>
  <c r="U20" i="1"/>
  <c r="U23" i="1"/>
  <c r="U25" i="1"/>
  <c r="H26" i="1"/>
  <c r="U27" i="1"/>
  <c r="U28" i="1"/>
  <c r="U30" i="1"/>
  <c r="U33" i="1"/>
  <c r="U36" i="1"/>
  <c r="U37" i="1"/>
  <c r="U9" i="1"/>
  <c r="K6" i="1" l="1"/>
  <c r="U50" i="1"/>
  <c r="L2" i="2" s="1"/>
  <c r="H14" i="1"/>
  <c r="Q47" i="1"/>
  <c r="R47" i="1" s="1"/>
  <c r="H45" i="1"/>
  <c r="H40" i="1"/>
  <c r="H39" i="1"/>
  <c r="K39" i="1" s="1"/>
  <c r="H32" i="1"/>
  <c r="H16" i="1"/>
  <c r="H49" i="1"/>
  <c r="H35" i="1"/>
  <c r="H19" i="1"/>
  <c r="H15" i="1"/>
  <c r="B50" i="1" l="1"/>
  <c r="G51" i="1"/>
  <c r="B57" i="1" l="1"/>
  <c r="Z7" i="1"/>
  <c r="AA7" i="1" s="1"/>
  <c r="Z9" i="1"/>
  <c r="AA9" i="1" s="1"/>
  <c r="Z10" i="1"/>
  <c r="AA10" i="1" s="1"/>
  <c r="Z11" i="1"/>
  <c r="AA11" i="1" s="1"/>
  <c r="Z12" i="1"/>
  <c r="AA12" i="1" s="1"/>
  <c r="Z16" i="1"/>
  <c r="AA16" i="1" s="1"/>
  <c r="Z17" i="1"/>
  <c r="AA17" i="1" s="1"/>
  <c r="Z18" i="1"/>
  <c r="AA18" i="1" s="1"/>
  <c r="Z20" i="1"/>
  <c r="AA20" i="1" s="1"/>
  <c r="Z21" i="1"/>
  <c r="AA21" i="1" s="1"/>
  <c r="Z22" i="1"/>
  <c r="AA22" i="1" s="1"/>
  <c r="Z23" i="1"/>
  <c r="AA23" i="1" s="1"/>
  <c r="Z24" i="1"/>
  <c r="AA24" i="1" s="1"/>
  <c r="Z25" i="1"/>
  <c r="AA25" i="1" s="1"/>
  <c r="Z27" i="1"/>
  <c r="AA27" i="1" s="1"/>
  <c r="Z29" i="1"/>
  <c r="AA29" i="1" s="1"/>
  <c r="Z30" i="1"/>
  <c r="AA30" i="1" s="1"/>
  <c r="Z31" i="1"/>
  <c r="AA31" i="1" s="1"/>
  <c r="Z33" i="1"/>
  <c r="AA33" i="1" s="1"/>
  <c r="Z34" i="1"/>
  <c r="AA34" i="1" s="1"/>
  <c r="Z36" i="1"/>
  <c r="AA36" i="1" s="1"/>
  <c r="Z37" i="1"/>
  <c r="AA37" i="1" s="1"/>
  <c r="Z40" i="1"/>
  <c r="AA40" i="1" s="1"/>
  <c r="Z43" i="1"/>
  <c r="AA43" i="1" s="1"/>
  <c r="Z45" i="1"/>
  <c r="AA45" i="1" s="1"/>
  <c r="Z47" i="1"/>
  <c r="AA47" i="1" s="1"/>
  <c r="Z6" i="1"/>
  <c r="AA6" i="1" s="1"/>
  <c r="Y26" i="1"/>
  <c r="Z26" i="1" s="1"/>
  <c r="AA26" i="1" s="1"/>
  <c r="Y38" i="1" l="1"/>
  <c r="Z38" i="1" s="1"/>
  <c r="AA38" i="1" s="1"/>
  <c r="W45" i="1" l="1"/>
  <c r="W46" i="1"/>
  <c r="W47" i="1"/>
  <c r="W49" i="1"/>
  <c r="W40" i="1"/>
  <c r="W35" i="1"/>
  <c r="W31" i="1"/>
  <c r="W29" i="1"/>
  <c r="W24" i="1"/>
  <c r="W25" i="1"/>
  <c r="W19" i="1"/>
  <c r="W13" i="1"/>
  <c r="W14" i="1"/>
  <c r="W10" i="1"/>
  <c r="W11" i="1"/>
  <c r="W8" i="1"/>
  <c r="I14" i="1" l="1"/>
  <c r="I6" i="1" l="1"/>
  <c r="I51" i="1" s="1"/>
  <c r="E62" i="1" l="1"/>
  <c r="M50" i="1"/>
  <c r="L50" i="1"/>
  <c r="Y49" i="1"/>
  <c r="Z49" i="1" s="1"/>
  <c r="AA49" i="1" s="1"/>
  <c r="V49" i="1"/>
  <c r="F49" i="1"/>
  <c r="K49" i="1" s="1"/>
  <c r="X47" i="1"/>
  <c r="V47" i="1"/>
  <c r="F47" i="1"/>
  <c r="Y46" i="1"/>
  <c r="Z46" i="1" s="1"/>
  <c r="AA46" i="1" s="1"/>
  <c r="X46" i="1"/>
  <c r="V46" i="1"/>
  <c r="F46" i="1"/>
  <c r="K46" i="1" s="1"/>
  <c r="X45" i="1"/>
  <c r="V45" i="1"/>
  <c r="F45" i="1"/>
  <c r="K45" i="1" s="1"/>
  <c r="R44" i="1"/>
  <c r="F43" i="1"/>
  <c r="K43" i="1" s="1"/>
  <c r="R41" i="1"/>
  <c r="X40" i="1"/>
  <c r="V40" i="1"/>
  <c r="F40" i="1"/>
  <c r="K40" i="1" s="1"/>
  <c r="F38" i="1"/>
  <c r="K38" i="1" s="1"/>
  <c r="F37" i="1"/>
  <c r="Y35" i="1"/>
  <c r="Z35" i="1" s="1"/>
  <c r="AA35" i="1" s="1"/>
  <c r="X35" i="1"/>
  <c r="V35" i="1"/>
  <c r="F35" i="1"/>
  <c r="K35" i="1" s="1"/>
  <c r="X32" i="1"/>
  <c r="R32" i="1"/>
  <c r="F32" i="1"/>
  <c r="K32" i="1" s="1"/>
  <c r="X31" i="1"/>
  <c r="V31" i="1"/>
  <c r="F31" i="1"/>
  <c r="V29" i="1"/>
  <c r="F27" i="1"/>
  <c r="Q26" i="1"/>
  <c r="O26" i="1"/>
  <c r="F26" i="1"/>
  <c r="K26" i="1" s="1"/>
  <c r="V25" i="1"/>
  <c r="X24" i="1"/>
  <c r="V24" i="1"/>
  <c r="F24" i="1"/>
  <c r="X23" i="1"/>
  <c r="F23" i="1"/>
  <c r="Y19" i="1"/>
  <c r="Z19" i="1" s="1"/>
  <c r="AA19" i="1" s="1"/>
  <c r="X19" i="1"/>
  <c r="V19" i="1"/>
  <c r="F19" i="1"/>
  <c r="K19" i="1" s="1"/>
  <c r="V18" i="1"/>
  <c r="W18" i="1"/>
  <c r="O17" i="1"/>
  <c r="F17" i="1"/>
  <c r="Q16" i="1"/>
  <c r="O16" i="1"/>
  <c r="F16" i="1"/>
  <c r="K16" i="1" s="1"/>
  <c r="Y15" i="1"/>
  <c r="Z15" i="1" s="1"/>
  <c r="AA15" i="1" s="1"/>
  <c r="F15" i="1"/>
  <c r="K15" i="1" s="1"/>
  <c r="X14" i="1"/>
  <c r="V14" i="1"/>
  <c r="N14" i="1"/>
  <c r="F14" i="1"/>
  <c r="K14" i="1" s="1"/>
  <c r="Y13" i="1"/>
  <c r="Z13" i="1" s="1"/>
  <c r="AA13" i="1" s="1"/>
  <c r="X13" i="1"/>
  <c r="V13" i="1"/>
  <c r="F13" i="1"/>
  <c r="K13" i="1" s="1"/>
  <c r="V11" i="1"/>
  <c r="X10" i="1"/>
  <c r="V10" i="1"/>
  <c r="F10" i="1"/>
  <c r="Y8" i="1"/>
  <c r="Z8" i="1" s="1"/>
  <c r="V8" i="1"/>
  <c r="Z44" i="1" l="1"/>
  <c r="AA44" i="1" s="1"/>
  <c r="Z41" i="1"/>
  <c r="AA41" i="1" s="1"/>
  <c r="P17" i="1"/>
  <c r="AB17" i="1" s="1"/>
  <c r="P16" i="1"/>
  <c r="AB16" i="1" s="1"/>
  <c r="F51" i="1"/>
  <c r="E66" i="1" s="1"/>
  <c r="P26" i="1"/>
  <c r="AB26" i="1" s="1"/>
  <c r="H51" i="1"/>
  <c r="E67" i="1" s="1"/>
  <c r="AA8" i="1"/>
  <c r="G31" i="1"/>
  <c r="I31" i="1"/>
  <c r="G8" i="1"/>
  <c r="E8" i="1"/>
  <c r="G10" i="1"/>
  <c r="I10" i="1"/>
  <c r="G24" i="1"/>
  <c r="I24" i="1"/>
  <c r="G47" i="1"/>
  <c r="I47" i="1"/>
  <c r="I39" i="1"/>
  <c r="V41" i="1"/>
  <c r="W32" i="1"/>
  <c r="W41" i="1"/>
  <c r="W44" i="1"/>
  <c r="W16" i="1"/>
  <c r="W26" i="1"/>
  <c r="V44" i="1"/>
  <c r="X17" i="1"/>
  <c r="G17" i="1" s="1"/>
  <c r="V26" i="1"/>
  <c r="X26" i="1"/>
  <c r="R50" i="1"/>
  <c r="Y32" i="1"/>
  <c r="Z32" i="1" s="1"/>
  <c r="AA32" i="1" s="1"/>
  <c r="N32" i="1"/>
  <c r="M56" i="1" s="1"/>
  <c r="V32" i="1"/>
  <c r="Y14" i="1"/>
  <c r="Z14" i="1" s="1"/>
  <c r="AA14" i="1" s="1"/>
  <c r="X16" i="1"/>
  <c r="O50" i="1"/>
  <c r="V16" i="1"/>
  <c r="X27" i="1"/>
  <c r="G27" i="1" s="1"/>
  <c r="H8" i="1" l="1"/>
  <c r="N50" i="1"/>
  <c r="E68" i="1"/>
  <c r="H24" i="1"/>
  <c r="K24" i="1" s="1"/>
  <c r="J24" i="1"/>
  <c r="H47" i="1"/>
  <c r="K47" i="1" s="1"/>
  <c r="J47" i="1"/>
  <c r="H10" i="1"/>
  <c r="K10" i="1" s="1"/>
  <c r="J10" i="1"/>
  <c r="H31" i="1"/>
  <c r="K31" i="1" s="1"/>
  <c r="J31" i="1"/>
  <c r="H27" i="1"/>
  <c r="K27" i="1" s="1"/>
  <c r="J27" i="1"/>
  <c r="H17" i="1"/>
  <c r="K17" i="1" s="1"/>
  <c r="J17" i="1"/>
  <c r="F8" i="1"/>
  <c r="J8" i="1"/>
  <c r="V50" i="1"/>
  <c r="F2" i="2" s="1"/>
  <c r="W50" i="1"/>
  <c r="G2" i="2" s="1"/>
  <c r="K8" i="1" l="1"/>
  <c r="AA51" i="1"/>
  <c r="Y51" i="1" s="1"/>
  <c r="J2" i="2" s="1"/>
  <c r="G37" i="1"/>
  <c r="G23" i="1"/>
  <c r="K51" i="1" l="1"/>
  <c r="J37" i="1"/>
  <c r="H23" i="1"/>
  <c r="K23" i="1" s="1"/>
  <c r="J23" i="1"/>
  <c r="I37" i="1"/>
  <c r="H37" i="1"/>
  <c r="K37" i="1" s="1"/>
  <c r="I27" i="1"/>
  <c r="I17" i="1"/>
  <c r="I23" i="1"/>
  <c r="Q50" i="1" l="1"/>
  <c r="Z28" i="1" l="1"/>
  <c r="Z50" i="1" s="1"/>
  <c r="H29" i="1"/>
  <c r="F29" i="1"/>
  <c r="K29" i="1" l="1"/>
  <c r="AA28" i="1"/>
  <c r="AA50" i="1" s="1"/>
  <c r="Y50" i="1" s="1"/>
  <c r="H2" i="2" s="1"/>
  <c r="I42" i="1" l="1"/>
  <c r="G12" i="1"/>
  <c r="H12" i="1" l="1"/>
  <c r="I41" i="1"/>
  <c r="G11" i="1"/>
  <c r="E22" i="1"/>
  <c r="E44" i="1"/>
  <c r="I25" i="1"/>
  <c r="G41" i="1"/>
  <c r="I28" i="1"/>
  <c r="G22" i="1"/>
  <c r="I36" i="1"/>
  <c r="E11" i="1"/>
  <c r="G25" i="1"/>
  <c r="G44" i="1"/>
  <c r="I44" i="1"/>
  <c r="E18" i="1"/>
  <c r="I11" i="1"/>
  <c r="G7" i="1"/>
  <c r="E25" i="1"/>
  <c r="E20" i="1"/>
  <c r="I18" i="1"/>
  <c r="G18" i="1"/>
  <c r="E41" i="1"/>
  <c r="G42" i="1"/>
  <c r="E42" i="1"/>
  <c r="E12" i="1"/>
  <c r="H18" i="1" l="1"/>
  <c r="G36" i="1"/>
  <c r="H7" i="1"/>
  <c r="H44" i="1"/>
  <c r="H22" i="1"/>
  <c r="H42" i="1"/>
  <c r="H25" i="1"/>
  <c r="E51" i="1"/>
  <c r="E63" i="1" s="1"/>
  <c r="H41" i="1"/>
  <c r="H11" i="1"/>
  <c r="F22" i="1"/>
  <c r="J22" i="1"/>
  <c r="G20" i="1"/>
  <c r="F11" i="1"/>
  <c r="J11" i="1"/>
  <c r="F42" i="1"/>
  <c r="J42" i="1"/>
  <c r="F44" i="1"/>
  <c r="J44" i="1"/>
  <c r="F7" i="1"/>
  <c r="J7" i="1"/>
  <c r="F41" i="1"/>
  <c r="J41" i="1"/>
  <c r="F18" i="1"/>
  <c r="J18" i="1"/>
  <c r="F12" i="1"/>
  <c r="K12" i="1" s="1"/>
  <c r="J12" i="1"/>
  <c r="J51" i="1" s="1"/>
  <c r="F25" i="1"/>
  <c r="J25" i="1"/>
  <c r="E36" i="1"/>
  <c r="G28" i="1"/>
  <c r="I7" i="1"/>
  <c r="I22" i="1"/>
  <c r="E28" i="1"/>
  <c r="F20" i="1"/>
  <c r="K41" i="1" l="1"/>
  <c r="K42" i="1"/>
  <c r="K44" i="1"/>
  <c r="K11" i="1"/>
  <c r="E61" i="1"/>
  <c r="H20" i="1"/>
  <c r="K20" i="1" s="1"/>
  <c r="K25" i="1"/>
  <c r="K18" i="1"/>
  <c r="K7" i="1"/>
  <c r="H28" i="1"/>
  <c r="K22" i="1"/>
  <c r="H36" i="1"/>
  <c r="J20" i="1"/>
  <c r="I20" i="1"/>
  <c r="F28" i="1"/>
  <c r="J28" i="1"/>
  <c r="F36" i="1"/>
  <c r="J36" i="1"/>
  <c r="K28" i="1" l="1"/>
  <c r="K36" i="1"/>
  <c r="AB50" i="1"/>
  <c r="I2" i="2" s="1"/>
  <c r="F54" i="1" l="1"/>
  <c r="E54" i="1" s="1"/>
  <c r="F52" i="1"/>
  <c r="F53" i="1"/>
  <c r="F9" i="1"/>
  <c r="F48" i="1"/>
  <c r="F30" i="1"/>
  <c r="F34" i="1"/>
  <c r="F33" i="1"/>
  <c r="F21" i="1"/>
  <c r="F56" i="1" l="1"/>
  <c r="E53" i="1"/>
  <c r="E52" i="1"/>
  <c r="E56" i="1" s="1"/>
  <c r="G54" i="1"/>
  <c r="H54" i="1" s="1"/>
  <c r="K54" i="1" s="1"/>
  <c r="E33" i="1"/>
  <c r="E34" i="1"/>
  <c r="E30" i="1"/>
  <c r="E21" i="1"/>
  <c r="E48" i="1"/>
  <c r="F50" i="1"/>
  <c r="E9" i="1"/>
  <c r="G30" i="1" l="1"/>
  <c r="G48" i="1"/>
  <c r="I54" i="1"/>
  <c r="J54" i="1"/>
  <c r="F57" i="1"/>
  <c r="G52" i="1"/>
  <c r="I30" i="1"/>
  <c r="G53" i="1"/>
  <c r="H53" i="1" s="1"/>
  <c r="K53" i="1" s="1"/>
  <c r="I48" i="1"/>
  <c r="G33" i="1"/>
  <c r="G34" i="1"/>
  <c r="G21" i="1"/>
  <c r="J48" i="1"/>
  <c r="G9" i="1"/>
  <c r="E50" i="1"/>
  <c r="E57" i="1" l="1"/>
  <c r="F58" i="1" s="1"/>
  <c r="F66" i="1" s="1"/>
  <c r="H21" i="1"/>
  <c r="K21" i="1" s="1"/>
  <c r="J9" i="1"/>
  <c r="H34" i="1"/>
  <c r="K34" i="1" s="1"/>
  <c r="H30" i="1"/>
  <c r="K30" i="1" s="1"/>
  <c r="J30" i="1"/>
  <c r="H33" i="1"/>
  <c r="K33" i="1" s="1"/>
  <c r="H48" i="1"/>
  <c r="K48" i="1" s="1"/>
  <c r="I21" i="1"/>
  <c r="I33" i="1"/>
  <c r="J53" i="1"/>
  <c r="H52" i="1"/>
  <c r="G56" i="1"/>
  <c r="J21" i="1"/>
  <c r="J52" i="1"/>
  <c r="J56" i="1" s="1"/>
  <c r="I52" i="1"/>
  <c r="I53" i="1"/>
  <c r="J33" i="1"/>
  <c r="J34" i="1"/>
  <c r="I34" i="1"/>
  <c r="I9" i="1"/>
  <c r="H9" i="1"/>
  <c r="G50" i="1"/>
  <c r="F61" i="1" l="1"/>
  <c r="G57" i="1"/>
  <c r="I56" i="1"/>
  <c r="K52" i="1"/>
  <c r="K56" i="1" s="1"/>
  <c r="H56" i="1"/>
  <c r="I50" i="1"/>
  <c r="J50" i="1"/>
  <c r="J57" i="1" s="1"/>
  <c r="H50" i="1"/>
  <c r="K9" i="1"/>
  <c r="L58" i="1" l="1"/>
  <c r="F62" i="1"/>
  <c r="H58" i="1"/>
  <c r="K50" i="1"/>
  <c r="K57" i="1" s="1"/>
  <c r="F63" i="1"/>
  <c r="I57" i="1"/>
  <c r="H57" i="1"/>
  <c r="K58" i="1" l="1"/>
  <c r="F68" i="1" s="1"/>
  <c r="F67" i="1"/>
</calcChain>
</file>

<file path=xl/comments1.xml><?xml version="1.0" encoding="utf-8"?>
<comments xmlns="http://schemas.openxmlformats.org/spreadsheetml/2006/main">
  <authors>
    <author>iiedguest</author>
  </authors>
  <commentList>
    <comment ref="Y5" authorId="0" shapeId="0">
      <text>
        <r>
          <rPr>
            <b/>
            <sz val="9"/>
            <color indexed="81"/>
            <rFont val="Tahoma"/>
            <family val="2"/>
          </rPr>
          <t>iiedguest:</t>
        </r>
        <r>
          <rPr>
            <sz val="9"/>
            <color indexed="81"/>
            <rFont val="Tahoma"/>
            <family val="2"/>
          </rPr>
          <t xml:space="preserve">
Here J.M suggested that we only use values where there is  adaptation and mitigation finance listed, this would reduce the percentage to around 80%, thoughts on this?</t>
        </r>
      </text>
    </comment>
    <comment ref="Y48" authorId="0" shapeId="0">
      <text>
        <r>
          <rPr>
            <b/>
            <sz val="9"/>
            <color indexed="81"/>
            <rFont val="Tahoma"/>
            <family val="2"/>
          </rPr>
          <t>iiedguest:</t>
        </r>
        <r>
          <rPr>
            <sz val="9"/>
            <color indexed="81"/>
            <rFont val="Tahoma"/>
            <family val="2"/>
          </rPr>
          <t xml:space="preserve">
Calcualted from present ratio of international versus national funding for mitigation projects. </t>
        </r>
      </text>
    </comment>
    <comment ref="G49" authorId="0" shapeId="0">
      <text>
        <r>
          <rPr>
            <b/>
            <sz val="9"/>
            <color indexed="81"/>
            <rFont val="Tahoma"/>
            <family val="2"/>
          </rPr>
          <t>iiedguest:</t>
        </r>
        <r>
          <rPr>
            <sz val="9"/>
            <color indexed="81"/>
            <rFont val="Tahoma"/>
            <family val="2"/>
          </rPr>
          <t xml:space="preserve">
</t>
        </r>
        <r>
          <rPr>
            <sz val="11"/>
            <color indexed="81"/>
            <rFont val="Tahoma"/>
            <family val="2"/>
          </rPr>
          <t>Uncosted - assumed</t>
        </r>
        <r>
          <rPr>
            <sz val="9"/>
            <color indexed="81"/>
            <rFont val="Tahoma"/>
            <family val="2"/>
          </rPr>
          <t xml:space="preserve">
</t>
        </r>
      </text>
    </comment>
  </commentList>
</comments>
</file>

<file path=xl/sharedStrings.xml><?xml version="1.0" encoding="utf-8"?>
<sst xmlns="http://schemas.openxmlformats.org/spreadsheetml/2006/main" count="238" uniqueCount="194">
  <si>
    <t>Notes 1</t>
  </si>
  <si>
    <t>Notes 2</t>
  </si>
  <si>
    <t xml:space="preserve"> International Mitigation</t>
  </si>
  <si>
    <t xml:space="preserve">Annual International Mitigation </t>
  </si>
  <si>
    <t xml:space="preserve">International Adaptation </t>
  </si>
  <si>
    <t xml:space="preserve">Annual International Adaptation </t>
  </si>
  <si>
    <t>International Total</t>
  </si>
  <si>
    <t>Domestic Mitigation</t>
  </si>
  <si>
    <t>Domestic Adaptation</t>
  </si>
  <si>
    <t>Domestic Total</t>
  </si>
  <si>
    <t xml:space="preserve">Total total </t>
  </si>
  <si>
    <t>Period</t>
  </si>
  <si>
    <t>Percentage of international</t>
  </si>
  <si>
    <t>Adaptation</t>
  </si>
  <si>
    <t>Conditional upon international support.</t>
  </si>
  <si>
    <t>Afghanistan</t>
  </si>
  <si>
    <t>2020-2030</t>
  </si>
  <si>
    <t xml:space="preserve">The actions needed to deiliver on these commitmnets will require international support in the form of finance, technology transfer and capacity building. Bangladesh will also provide a relevant contributiion with regards to national financial resources, staff time and strong integration between development and mitigation activities. </t>
  </si>
  <si>
    <t xml:space="preserve">Estimated that Bangladesh will need to invest US$42 billion from 2015 to 2030 in order to impement the identified adaptation measures to address the adverse impacts of climate change. Between 2011 to 2030 mitigation measures outlined within the INDC will require US$27 billion at least. </t>
  </si>
  <si>
    <t xml:space="preserve">Bangladesh </t>
  </si>
  <si>
    <t>2011/15-2030</t>
  </si>
  <si>
    <t>Requires international aid to reach its target.</t>
  </si>
  <si>
    <t>Benin</t>
  </si>
  <si>
    <t>2016-2030</t>
  </si>
  <si>
    <t>Bhutan is already spending its own resources for some climate change adaptation and mitigation actions through the buedgeting for the current five year plan. However, success in implementing pledge will depend on level of support received; amount required is not quantified.</t>
  </si>
  <si>
    <t>Bhutan</t>
  </si>
  <si>
    <t>N/A</t>
  </si>
  <si>
    <t>Conditional element of pledge is subject to international financial support, with additional support required for adaptation.</t>
  </si>
  <si>
    <r>
      <t xml:space="preserve">$756,034,410, to be precise. Mitigation only, as the amount needed to fund adaptation is not specifically divided between international and domestic funding. </t>
    </r>
    <r>
      <rPr>
        <b/>
        <sz val="11"/>
        <color theme="1"/>
        <rFont val="Calibri"/>
        <family val="2"/>
        <scheme val="minor"/>
      </rPr>
      <t xml:space="preserve">Total </t>
    </r>
    <r>
      <rPr>
        <sz val="11"/>
        <color theme="1"/>
        <rFont val="Calibri"/>
        <family val="2"/>
        <scheme val="minor"/>
      </rPr>
      <t>- $7,645,903,486, precisely. Mitigation: $1,840,953,571; Adaptation: $5,804,949,915. The pledge explicitly splits the mitigation element between conditional and unconditional elements; it adds that projects that return a profit to investors can be funded domestically.</t>
    </r>
  </si>
  <si>
    <t>Burkina Faso</t>
  </si>
  <si>
    <t>Conditional element of pledge is subject to international financial support. Highlights that most of its adaptation plans so far have not been implemented because they lack financial support.</t>
  </si>
  <si>
    <t>Separated in the INDC project-by-project. A large proportion of this is expected to come from international funding, though it is not specified exactly how much.</t>
  </si>
  <si>
    <t>Burundi</t>
  </si>
  <si>
    <t>Conditional upon international financial support, though will also contribute domestic funds. From 2018, Cambodia will increase its spending on climate change from 1.39% of GDP to 1.5%.</t>
  </si>
  <si>
    <t>Cambodia</t>
  </si>
  <si>
    <t>Sets out funding requirements for mitigation and adaptation, saying 10% of the money it needs to fulfill its pledge will be provided domestically. CAR explains that its costs for adaptation may have been underestimated: "Underestimation of the cost of investments needed for adaptation may keep in place the development gap caused by climate hazards. The approach taken by the FUND model, which will be supported by the preparatory work of the National Adaptation Plan, estimates the country’s needs for adaptation to climate change at an average of around US $34,500,000 per year up to 2030 and an average of US $57,500,000 per year up to the year 2050."</t>
  </si>
  <si>
    <r>
      <rPr>
        <b/>
        <sz val="11"/>
        <color theme="1"/>
        <rFont val="Calibri"/>
        <family val="2"/>
        <scheme val="minor"/>
      </rPr>
      <t xml:space="preserve">International </t>
    </r>
    <r>
      <rPr>
        <sz val="11"/>
        <color theme="1"/>
        <rFont val="Calibri"/>
        <family val="2"/>
        <scheme val="minor"/>
      </rPr>
      <t xml:space="preserve">- Mitigation $2.022bn; Adaptation $1.441bn. </t>
    </r>
    <r>
      <rPr>
        <b/>
        <sz val="11"/>
        <color theme="1"/>
        <rFont val="Calibri"/>
        <family val="2"/>
        <scheme val="minor"/>
      </rPr>
      <t>Domestic</t>
    </r>
    <r>
      <rPr>
        <sz val="11"/>
        <color theme="1"/>
        <rFont val="Calibri"/>
        <family val="2"/>
        <scheme val="minor"/>
      </rPr>
      <t xml:space="preserve"> - Mitigation $0.226bn; Adaptation $0.113bn. "Financing needs over the period of commitment: Mitigation: US$2.248 billion over the period of commitment, US$2.022 billion of which is conditional. A contribution of 10% is envisaged, representing the national counterpart of the projects. Adaptation: US$1.554 billion over the period of commitment, US$1.441 of which is conditional. A contribution of 10% is envisaged, representing the national counterpart for the projects." CAR sets out detailed breakdowns of its finance needs in its INDC</t>
    </r>
  </si>
  <si>
    <t>Central African Republic</t>
  </si>
  <si>
    <t>Conditional element of pledge is subject to international financial support.</t>
  </si>
  <si>
    <r>
      <rPr>
        <b/>
        <sz val="11"/>
        <color theme="1"/>
        <rFont val="Calibri"/>
        <family val="2"/>
        <scheme val="minor"/>
      </rPr>
      <t>International</t>
    </r>
    <r>
      <rPr>
        <sz val="11"/>
        <color theme="1"/>
        <rFont val="Calibri"/>
        <family val="2"/>
        <scheme val="minor"/>
      </rPr>
      <t xml:space="preserve"> - Mitigation: $6.54bn; Adaptation: $11.38bn. </t>
    </r>
    <r>
      <rPr>
        <b/>
        <sz val="11"/>
        <color theme="1"/>
        <rFont val="Calibri"/>
        <family val="2"/>
        <scheme val="minor"/>
      </rPr>
      <t xml:space="preserve">Domestic </t>
    </r>
    <r>
      <rPr>
        <sz val="11"/>
        <color theme="1"/>
        <rFont val="Calibri"/>
        <family val="2"/>
        <scheme val="minor"/>
      </rPr>
      <t>- Mitigation: $0.523bn; Adaptation: $2.79bn</t>
    </r>
  </si>
  <si>
    <t>Chad</t>
  </si>
  <si>
    <t>2015-2030</t>
  </si>
  <si>
    <t>Pledge is partly funded domestically, with a large chunk of international support required to meet the conditional element of the target.</t>
  </si>
  <si>
    <t>Comoros</t>
  </si>
  <si>
    <t>Almost all of the DRC's pledge is conditional upon international financial support.</t>
  </si>
  <si>
    <r>
      <rPr>
        <b/>
        <sz val="11"/>
        <color theme="1"/>
        <rFont val="Calibri"/>
        <family val="2"/>
        <scheme val="minor"/>
      </rPr>
      <t>International</t>
    </r>
    <r>
      <rPr>
        <sz val="11"/>
        <color theme="1"/>
        <rFont val="Calibri"/>
        <family val="2"/>
        <scheme val="minor"/>
      </rPr>
      <t xml:space="preserve"> - INDC says "about" $21.622bn; Divided between mitigation ($12.54bn) and adaptation ($9.082bn). </t>
    </r>
    <r>
      <rPr>
        <b/>
        <sz val="11"/>
        <color theme="1"/>
        <rFont val="Calibri"/>
        <family val="2"/>
        <scheme val="minor"/>
      </rPr>
      <t xml:space="preserve">Domestic </t>
    </r>
    <r>
      <rPr>
        <sz val="11"/>
        <color theme="1"/>
        <rFont val="Calibri"/>
        <family val="2"/>
        <scheme val="minor"/>
      </rPr>
      <t>- A "minimal part" of the $21.622bn total.</t>
    </r>
  </si>
  <si>
    <t>Democratic Republic of Congo</t>
  </si>
  <si>
    <t>2021-2030</t>
  </si>
  <si>
    <t xml:space="preserve">Unconditional element of target will be met through domestic investment and "in collaboration with the international community". Conditional element requires an additional sum of money from new, international sources of finance, such as the Green Climate Fund. The adaptation projects currently being implemented account for a budget of nearly €100 million. That sum represents just 12% of the total amount that will need to be invested in adaptation under the 2°C Scenario, and a mere 7.5% in the case of the 4°C Scenario, therefore adaptation funding needs was simply assumed to represent a further 88% of this current budget. </t>
  </si>
  <si>
    <r>
      <rPr>
        <b/>
        <sz val="11"/>
        <color theme="1"/>
        <rFont val="Calibri"/>
        <family val="2"/>
        <scheme val="minor"/>
      </rPr>
      <t>International</t>
    </r>
    <r>
      <rPr>
        <sz val="11"/>
        <color theme="1"/>
        <rFont val="Calibri"/>
        <family val="2"/>
        <scheme val="minor"/>
      </rPr>
      <t xml:space="preserve"> - This is to meet the conditional element of the pledge, and is additional to the $3.8bn needed to meet the unconditional element. </t>
    </r>
    <r>
      <rPr>
        <b/>
        <sz val="11"/>
        <color theme="1"/>
        <rFont val="Calibri"/>
        <family val="2"/>
        <scheme val="minor"/>
      </rPr>
      <t>Domestic</t>
    </r>
    <r>
      <rPr>
        <sz val="11"/>
        <color theme="1"/>
        <rFont val="Calibri"/>
        <family val="2"/>
        <scheme val="minor"/>
      </rPr>
      <t xml:space="preserve"> - " the Republic of Djibouti will invest more than 3.8 billion US in collaboration with the international community. " "in cooperation with the international community". </t>
    </r>
    <r>
      <rPr>
        <b/>
        <sz val="11"/>
        <color theme="1"/>
        <rFont val="Calibri"/>
        <family val="2"/>
        <scheme val="minor"/>
      </rPr>
      <t xml:space="preserve">Total - </t>
    </r>
    <r>
      <rPr>
        <sz val="11"/>
        <color theme="1"/>
        <rFont val="Calibri"/>
        <family val="2"/>
        <scheme val="minor"/>
      </rPr>
      <t xml:space="preserve">" the Republic of Djibouti will invest more than 3.8 billion US in collaboration with the international community. "
</t>
    </r>
  </si>
  <si>
    <t>Djibouti</t>
  </si>
  <si>
    <t>Pledge sets out the costs of climate adaptation and mitigation, along with associated institutional development and capacity building. It does not specify a division between domestic and international funding. The $3.9bn cost from 2015 to 2030 comprises $115m for adaptation, $3,673m for mitigation and $153m for capacity building. An additional $6,347m will be required during 2030-2050 in order to cut emissions by 50% of 2010 levels in 2050.</t>
  </si>
  <si>
    <r>
      <rPr>
        <b/>
        <sz val="11"/>
        <color theme="1"/>
        <rFont val="Calibri"/>
        <family val="2"/>
        <scheme val="minor"/>
      </rPr>
      <t xml:space="preserve">Total </t>
    </r>
    <r>
      <rPr>
        <sz val="11"/>
        <color theme="1"/>
        <rFont val="Calibri"/>
        <family val="2"/>
        <scheme val="minor"/>
      </rPr>
      <t>- Adaptation $115m; Mitigation $3,673m; Capacity building $153m
Equatorial Guinea's INDC says it is conditional on getting favourable and predictable climate finance, as well as technology transfer and the correction of market failures."That, conditional on the support is favorable , predictable and that climate financing mechanisms become viable and distortions of the existing market mechanisms are corrected. The favorable financial and technical support in favor of both the national government and the need international community."</t>
    </r>
  </si>
  <si>
    <t>Equatorial Guinea</t>
  </si>
  <si>
    <t>Makes unconditional pledges for both mitigation and adaptation that will be funded domestically, and a conditional element for each dependent on international funding.</t>
  </si>
  <si>
    <t>Eritrea</t>
  </si>
  <si>
    <t>Full implementation of INDC is subject to the availablility of unquantified levels of international finance, including both mitigation and adaptation. "The full and effective implementation of the Green Economy Strategy requires an estimated expenditure of more than USD 150 billion by 2030. This highlights the need for significant capital investments. Therefore, the types of contributions required to implement Ethiopia’s INDC."</t>
  </si>
  <si>
    <r>
      <rPr>
        <b/>
        <sz val="11"/>
        <color theme="1"/>
        <rFont val="Calibri"/>
        <family val="2"/>
        <scheme val="minor"/>
      </rPr>
      <t xml:space="preserve">Total </t>
    </r>
    <r>
      <rPr>
        <sz val="11"/>
        <color theme="1"/>
        <rFont val="Calibri"/>
        <family val="2"/>
        <scheme val="minor"/>
      </rPr>
      <t>- "The full and effective implementation of the Green Economy Strategy requires an estimated expenditure of more than USD 150 billion by 2030. This highlights the need for significant capital investments. Therefore, the types of contributions required to implement Ethiopia’s INDC are categorized into unsupported and supported contributions."</t>
    </r>
  </si>
  <si>
    <t>Ethiopia</t>
  </si>
  <si>
    <t xml:space="preserve">Conditional element of pledge is subject to international financial support, but figures have yet to be finalised.  The Gambia has a detailed discussion of financing options to support its INDC, including climate finance but also development banks and its own planned "National Climate Change Fund", which it will use to leverage domestic resources with international public and private finance.
"Transitioning to a climate resilient economy will also come at a cost that will be beyond the reach of The Gambia, as a Least Developed Country (LDC). However, the cost of doing nothing now will be astronomical in the long term."Investments in wind and solar energy are "highly beneficial" but the upfront costs are a "major challenge...due to inadequate financial resources".
</t>
  </si>
  <si>
    <t xml:space="preserve">During the development of this INDC an economic assessment was conducted. The natonal climate reports, including: NCSA, NOTCOMs,  NAPA and NAMAs, also contain some costs identified for the implementation of identified activities. </t>
  </si>
  <si>
    <t>Gambia</t>
  </si>
  <si>
    <t>Implementation of pledge depends on provisions of international financial support. Will also use domestic budget, carbon markets and private finance.</t>
  </si>
  <si>
    <r>
      <rPr>
        <b/>
        <sz val="11"/>
        <color theme="1"/>
        <rFont val="Calibri"/>
        <family val="2"/>
        <scheme val="minor"/>
      </rPr>
      <t>Total</t>
    </r>
    <r>
      <rPr>
        <sz val="11"/>
        <color theme="1"/>
        <rFont val="Calibri"/>
        <family val="2"/>
        <scheme val="minor"/>
      </rPr>
      <t xml:space="preserve"> - Mitigation: At least $6.5bn, just for the energy sector; Adaptation: $1.7bn. Doesn't specify how this is divided between international and domestic resources.</t>
    </r>
  </si>
  <si>
    <t>Guinea</t>
  </si>
  <si>
    <t>Implementation of pledge depends on provisions of international financial support. "In the medium and long term Guinea-Bissau undertakes, provided there is financial,  technological and capacity building support from the international community starting from the new climate agreement and green fund, to..."</t>
  </si>
  <si>
    <r>
      <rPr>
        <b/>
        <sz val="11"/>
        <color theme="1"/>
        <rFont val="Calibri"/>
        <family val="2"/>
        <scheme val="minor"/>
      </rPr>
      <t xml:space="preserve">Total </t>
    </r>
    <r>
      <rPr>
        <sz val="11"/>
        <color theme="1"/>
        <rFont val="Calibri"/>
        <family val="2"/>
        <scheme val="minor"/>
      </rPr>
      <t>- "Guinea-Bissau requires approximately USD 42 million for the implementation of adaptation projects in all reference sectors in the two administrative sectors (Pitche and Pirada) in the Gabu region. It should be noted that the country has eight (8) administrative regions and all of them are equally vulnerable."
"Meeting the recommended goal requires an overall investment not inferior to 200 million USD by 2020 and 500 million between 2020 and 2030 foreign aid." No nationwide cost analysis for adaptation yet completed but USD 42 million required for two of the countries eight administrative regions.</t>
    </r>
  </si>
  <si>
    <t>Guinea-Bissau</t>
  </si>
  <si>
    <r>
      <rPr>
        <b/>
        <sz val="11"/>
        <color theme="1"/>
        <rFont val="Calibri"/>
        <family val="2"/>
        <scheme val="minor"/>
      </rPr>
      <t>Total</t>
    </r>
    <r>
      <rPr>
        <sz val="11"/>
        <color theme="1"/>
        <rFont val="Calibri"/>
        <family val="2"/>
        <scheme val="minor"/>
      </rPr>
      <t xml:space="preserve"> - Mitigation: $8.773bn; Adaptation: $16.614bn</t>
    </r>
  </si>
  <si>
    <t>Haiti</t>
  </si>
  <si>
    <t>Will cut emissions by 61.8% below business as usual levels in 2030, subject to international financial support. A lower 12.8% cut applies otherwise. "The effective implementation of the mitigation and adaptation measures will depend on timely accessibility, availability and provision of financial resources, technology and capacity building support."</t>
  </si>
  <si>
    <r>
      <rPr>
        <b/>
        <sz val="11"/>
        <color theme="1"/>
        <rFont val="Calibri"/>
        <family val="2"/>
        <scheme val="minor"/>
      </rPr>
      <t>Total</t>
    </r>
    <r>
      <rPr>
        <sz val="11"/>
        <color theme="1"/>
        <rFont val="Calibri"/>
        <family val="2"/>
        <scheme val="minor"/>
      </rPr>
      <t xml:space="preserve"> - "The Kiribati Joint Implementation Plan on Climate Change and Disaster Risk Management (KJIP) (2014) reports that the overall gross indicative resource costs to implement the KJIP over the period 2013–2023 are estimated to be AUD 103,107,161 (approximately US$75 million)."
Kiribati's INDC breaks down this cost into specific projects and strategies.</t>
    </r>
  </si>
  <si>
    <t>Kiribati</t>
  </si>
  <si>
    <t>2013-2023</t>
  </si>
  <si>
    <t>Implementation of pledge depends on provisions of international financial support.</t>
  </si>
  <si>
    <r>
      <rPr>
        <b/>
        <sz val="11"/>
        <color theme="1"/>
        <rFont val="Calibri"/>
        <family val="2"/>
        <scheme val="minor"/>
      </rPr>
      <t xml:space="preserve">International </t>
    </r>
    <r>
      <rPr>
        <sz val="11"/>
        <color theme="1"/>
        <rFont val="Calibri"/>
        <family val="2"/>
        <scheme val="minor"/>
      </rPr>
      <t>- Mitigation - $1.4bn; Adaptation - $0.97bn</t>
    </r>
  </si>
  <si>
    <t>Lao</t>
  </si>
  <si>
    <r>
      <rPr>
        <b/>
        <sz val="11"/>
        <color theme="1"/>
        <rFont val="Calibri"/>
        <family val="2"/>
        <scheme val="minor"/>
      </rPr>
      <t xml:space="preserve">International </t>
    </r>
    <r>
      <rPr>
        <sz val="11"/>
        <color theme="1"/>
        <rFont val="Calibri"/>
        <family val="2"/>
        <scheme val="minor"/>
      </rPr>
      <t xml:space="preserve">- Mitigation only. Up till now, Lesotho says its adaptation costs have largely been paid by international donors, but that the country itself has paid an "equitable share". </t>
    </r>
    <r>
      <rPr>
        <b/>
        <sz val="11"/>
        <color theme="1"/>
        <rFont val="Calibri"/>
        <family val="2"/>
        <scheme val="minor"/>
      </rPr>
      <t>Domestic</t>
    </r>
    <r>
      <rPr>
        <sz val="11"/>
        <color theme="1"/>
        <rFont val="Calibri"/>
        <family val="2"/>
        <scheme val="minor"/>
      </rPr>
      <t xml:space="preserve"> - Mitigation only. In a less ambitious mitigation scenario, Lesotho will only contribute $1.2bn. Adaptation not costed</t>
    </r>
  </si>
  <si>
    <t>Lesotho</t>
  </si>
  <si>
    <r>
      <rPr>
        <b/>
        <sz val="11"/>
        <color theme="1"/>
        <rFont val="Calibri"/>
        <family val="2"/>
        <scheme val="minor"/>
      </rPr>
      <t>Total</t>
    </r>
    <r>
      <rPr>
        <sz val="11"/>
        <color theme="1"/>
        <rFont val="Calibri"/>
        <family val="2"/>
        <scheme val="minor"/>
      </rPr>
      <t xml:space="preserve"> - INDC says "about" $0.22bn. Liberia estimates that its policies will cost around $22m per year to implement — though adds they're likely to bring in revenues to $58.7m per year, causing a net benefit.</t>
    </r>
  </si>
  <si>
    <t>Liberia</t>
  </si>
  <si>
    <t>Majority of the pledge will be funded internationally.</t>
  </si>
  <si>
    <r>
      <rPr>
        <b/>
        <sz val="11"/>
        <color theme="1"/>
        <rFont val="Calibri"/>
        <family val="2"/>
        <scheme val="minor"/>
      </rPr>
      <t xml:space="preserve">Domestic </t>
    </r>
    <r>
      <rPr>
        <sz val="11"/>
        <color theme="1"/>
        <rFont val="Calibri"/>
        <family val="2"/>
        <scheme val="minor"/>
      </rPr>
      <t xml:space="preserve">- In order to demonstrate its commitment to fight climate change, the Republic of Madagascar will contribute, through the mobilisation of domestic resources, up to 4% of the INDC implementation costs. </t>
    </r>
    <r>
      <rPr>
        <b/>
        <sz val="11"/>
        <color theme="1"/>
        <rFont val="Calibri"/>
        <family val="2"/>
        <scheme val="minor"/>
      </rPr>
      <t>Total</t>
    </r>
    <r>
      <rPr>
        <sz val="11"/>
        <color theme="1"/>
        <rFont val="Calibri"/>
        <family val="2"/>
        <scheme val="minor"/>
      </rPr>
      <t xml:space="preserve"> - Divided as follows Adaptation: $27.713bn; Mitigation: $6.370; Capacity building: $1.754; Technology: $5.262</t>
    </r>
  </si>
  <si>
    <t>Madagascar</t>
  </si>
  <si>
    <t>Lists policies that are conditional upon international support, though does not quantify the amount needed.</t>
  </si>
  <si>
    <t xml:space="preserve">The nations overall pursuit of low emissions development will hinge on the provison of international capacity building, technology transfer and financial assistance. Net emitter of GHGs. Given limited resources, our ability to implement many of these measures and to accuratley capture resultant emissions reductions will depend to a large extent on adequate provision of international technical and financial assistance. The Government of Malaw is willing to implement some of the adaptation and mitigation actions as "unconditional" by pulling resources from domestic sources. </t>
  </si>
  <si>
    <t>Malawi</t>
  </si>
  <si>
    <r>
      <rPr>
        <b/>
        <sz val="11"/>
        <color theme="1"/>
        <rFont val="Calibri"/>
        <family val="2"/>
        <scheme val="minor"/>
      </rPr>
      <t xml:space="preserve">Total </t>
    </r>
    <r>
      <rPr>
        <sz val="11"/>
        <color theme="1"/>
        <rFont val="Calibri"/>
        <family val="2"/>
        <scheme val="minor"/>
      </rPr>
      <t xml:space="preserve">- Mitigation: $39.882. Adaptation: $1.062 (2015-2020 early; details of division between international and domestic not provided). Conditional support required of US$34.68 billion and uncdontiional support of US$5.202 billion for mitigation. </t>
    </r>
  </si>
  <si>
    <t>Mali</t>
  </si>
  <si>
    <t>Unconditional element of mitigation pledge will be domestically funded, with the conditional mitigation and the adaptation element of the pledge internationally funded. " To achieve its ambitions mitigation of GHG in 2030 , Mauritania will need an overall budget of 9.3 billion US Dollars of which 88 % ( equivalent to US$8.2 Billion) to come from international support "</t>
  </si>
  <si>
    <t>Mauritiana</t>
  </si>
  <si>
    <t xml:space="preserve">Both domestic and international sources of funding will be used to meet pledge. "However, to achieve this goal, and despite the fact that the Government already has put in place a legal and institutional framework, it is still necessary to mobilize, at the national and international levels, the financial and technological resources needed and also to strengthen the national technical and institutional capacities." "Insufficient financing available to climate proof in country, associated with the complexity of the criteria and procedures for accessing the international climate financial resources"
</t>
  </si>
  <si>
    <r>
      <t xml:space="preserve">To implement the INDC and operationalize the NCCAMM the implementation mechanisms namely the Knowledge Management Centre, the National Cimate Change Network and the Financial Mechanisms, are required. It is necessary to build the national technical and institutional capacity to design and manage projects in order to access climate financing. The INDC will take place between 2020 and 2030. The implementation of any propsoed reduction is </t>
    </r>
    <r>
      <rPr>
        <b/>
        <sz val="11"/>
        <color theme="1"/>
        <rFont val="Calibri"/>
        <family val="2"/>
        <scheme val="minor"/>
      </rPr>
      <t xml:space="preserve">condiditional </t>
    </r>
    <r>
      <rPr>
        <sz val="11"/>
        <color theme="1"/>
        <rFont val="Calibri"/>
        <family val="2"/>
        <scheme val="minor"/>
      </rPr>
      <t xml:space="preserve">on the provision of financial, technological and capacity building from the international community. Notes limited public and private investment as well as complex procedures for accessing international funds. </t>
    </r>
    <r>
      <rPr>
        <i/>
        <sz val="11"/>
        <color theme="1"/>
        <rFont val="Calibri"/>
        <family val="2"/>
        <scheme val="minor"/>
      </rPr>
      <t xml:space="preserve">Needs for adaptation listed but not costed, no MOI or costs noted for mitigation, except a willingness to accept a carbon price. </t>
    </r>
  </si>
  <si>
    <t>Mozambique</t>
  </si>
  <si>
    <t>Notes that each part of its five-pronged implementation plan will require "significant" international support. A costing exercise to determine financial needs is planned in the "very short term".  "In order to realise the intended mitigation contribution set out above and meet the nation’s needs with respect to adaptation, Myanmar requires a significant amount of international support. The success of the mitigation and adaptation activities in Myanmar is wholly dependent on receiving sufficient technology-transfer, capacity-building and financial support from developed and more experienced countries, international agencies, donors, and the wider international community."</t>
  </si>
  <si>
    <t xml:space="preserve">Myanmar is already a net GHG sink. Will require the cooperation and assistance of the international community to further its capacities to achieve socio-economic development, whilst containing emissions. Whilst committed to making an evidence based contribution to the global mitigation effort, the national priority is to adapt to the devastating effects of climate change. Myanmar requires signifcant support from the international community for capacity building, technology development and transfer and financial resources to implement the actions prposed within this INDC. Once recieved, looks forward to developing its contribution further to the global effort to mitigate climate change whilst increasing its capacity to adapt to the negative consequences of climate change. A costing excersise including short, medium and long term priorities will be conducted to ensure the implementation plan has the necessary resources to delover on intended contributions, intended actions and future policy development. The coordination of different ministries and stakeholders will be needed at all stages to successfully implement the plan. Further plans to develop Myanmars ability to attract climate finance, and to be able to further define financial and techmnical means of implementation most accurately. The success of the mitigation and adaptation activities is wholly dependant on recieving sufficient technology transfer, capacity building and financial support from developed and more experienced countries, international agencies, donors, and the wider international community. Myanmar is strongly favours support from the internaitonal community in the form of targeted and systematically implemented new funds for LDCs such as the GCF. Increased co-ordintation of financial support for mitigation and adaptation measures, outreach programmes and activities, and long term research projects, making goals more likley to be realised, therefore Myanmar wishes to work closely with such funds to ensure financial support is used effectively. Myanmar also intends to build its cpaacity to effectively and efficiciently participate in future market based mechanisms. FInancial support will first need to be determined by completing a detailed costing estimate in the very short term. </t>
  </si>
  <si>
    <t>Myanmar</t>
  </si>
  <si>
    <t>Conditional element of pledge is subject to international financial support. " The achievement of the objective of the Niger SCOND requires a total investment estimated at USD 8.667 billion , of which USD 7.50 billion (87% of total financing ) , conditioned by access to new sources of funding (GCF for climate and other mechanisms of the climate finance) . the unconditional financing from own resources of the state and official development assistance is estimated at USD 1.167 Billion , or 13% of the overall cost . "</t>
  </si>
  <si>
    <t>Total cost of the INDC over 10 years: US $8.667 billion (US $866.7 per year), or 48% of the GDP and US $490 per inhabitant, of which: - Adaptation: US $1.607 billion, of which US $0.337 billion (21%) is unconditional and US $ 1.270 (79%) is conditional. - Mitigation: US $7.060 billion, of which $0.830 billion unconditional (12%) and $6.230 US conditional (88%).</t>
  </si>
  <si>
    <t>Niger</t>
  </si>
  <si>
    <t>Both domestic and international sources of funding will be used to meet pledge. A full picture of financial needs awaits assessment of uncosted sectoral schemes. "The Government of Rwanda already spends a substantial portion of its annual budget on infrastructure and the provision of social services, which contribute to low carbon and build climate resilience. However, the full implementation of this INDC will require predictable, sustainable and reliable support in the form of finance, capacity building and technology transfer. "The initial costing of implementing the green growth and climate resilience strategy indicated that Rwanda will need 24.15 Billion USD in the sector of Water resource management, Agriculture and Energy up to 203013. Costing of the remaining sectors will give the clear indication of financial needs."</t>
  </si>
  <si>
    <r>
      <rPr>
        <b/>
        <sz val="11"/>
        <color theme="1"/>
        <rFont val="Calibri"/>
        <family val="2"/>
        <scheme val="minor"/>
      </rPr>
      <t>Total</t>
    </r>
    <r>
      <rPr>
        <sz val="11"/>
        <color theme="1"/>
        <rFont val="Calibri"/>
        <family val="2"/>
        <scheme val="minor"/>
      </rPr>
      <t xml:space="preserve"> - Only covers needs for water, agriculture and energy sectors.</t>
    </r>
  </si>
  <si>
    <t>Rwanda</t>
  </si>
  <si>
    <t>All actions conditional upon international financial support, though amount required not quantified.</t>
  </si>
  <si>
    <r>
      <t xml:space="preserve">The country is an absolute sink for GHGs. The rationale for including adaptation in the INDC takes into consideration that the country is already a sink of GHGs. STP requires external support to implement CC resilient development. In this regard, the INDC process is also considered as a mechanism to raise awareness of the natioanl adaptation programme at the international level in order to attract technical, financial and capacity building support for its implementation. There are financial barriers to implementing adaptation measures, including: difficulties in accessing finance, relativley long time for a return on investment, limited budgets from the state to create an enabling environment for resource mobilization to encourage private sector investment. The </t>
    </r>
    <r>
      <rPr>
        <b/>
        <sz val="11"/>
        <color theme="1"/>
        <rFont val="Calibri"/>
        <family val="2"/>
        <scheme val="minor"/>
      </rPr>
      <t xml:space="preserve">mitigation </t>
    </r>
    <r>
      <rPr>
        <sz val="11"/>
        <color theme="1"/>
        <rFont val="Calibri"/>
        <family val="2"/>
        <scheme val="minor"/>
      </rPr>
      <t xml:space="preserve">side of the INDC is to be implemented between 2020-2030, taking into consideration the countries national economic, social and environmental situation, STP will not present any unconditional contributions. The contributions of the STP with regard to mitigation are conditioned by financial support, technological support and capacity building that the country will recieve from abroad. To </t>
    </r>
    <r>
      <rPr>
        <b/>
        <sz val="11"/>
        <color theme="1"/>
        <rFont val="Calibri"/>
        <family val="2"/>
        <scheme val="minor"/>
      </rPr>
      <t xml:space="preserve">implemement </t>
    </r>
    <r>
      <rPr>
        <sz val="11"/>
        <color theme="1"/>
        <rFont val="Calibri"/>
        <family val="2"/>
        <scheme val="minor"/>
      </rPr>
      <t xml:space="preserve">the mitigation measures listed will require no less than US$59 million in external aid between 2020 and 2030. STP recognises the experience gained from the implementation of the CDM and wants to support market mechanisms with high environmental integrity, contributing to sustainable development and establishing strong incentives to harness the power of the private sector. </t>
    </r>
  </si>
  <si>
    <t>Sao Tome and Principe</t>
  </si>
  <si>
    <t>Conditional element of pledge is subject to international financial support. Total - Mitigation: $6.8bn (2020-2030) - from domestic and international sources
Adaptation: $14.558bn (2016-2035) - unspecified divide between domestic and international source</t>
  </si>
  <si>
    <r>
      <rPr>
        <b/>
        <sz val="11"/>
        <color theme="1"/>
        <rFont val="Calibri"/>
        <family val="2"/>
        <scheme val="minor"/>
      </rPr>
      <t xml:space="preserve">Mitigation: </t>
    </r>
    <r>
      <rPr>
        <sz val="11"/>
        <color theme="1"/>
        <rFont val="Calibri"/>
        <family val="2"/>
        <scheme val="minor"/>
      </rPr>
      <t xml:space="preserve">The financing needs of unconditional contribution amounted to over 1.8 billion US dollars. Financing requirements of the conditional contributions amount to 5 billion US dollars. Funding for the conditional contribution is expected through financial mechanisms that accompany the Agreement. </t>
    </r>
    <r>
      <rPr>
        <b/>
        <sz val="11"/>
        <color theme="1"/>
        <rFont val="Calibri"/>
        <family val="2"/>
        <scheme val="minor"/>
      </rPr>
      <t xml:space="preserve">Adaptation: </t>
    </r>
    <r>
      <rPr>
        <sz val="11"/>
        <color theme="1"/>
        <rFont val="Calibri"/>
        <family val="2"/>
        <scheme val="minor"/>
      </rPr>
      <t xml:space="preserve">national comittment of 1.83234 US$ billion, and external funding of US$12.72566 billion, totally US$14.558 billion. </t>
    </r>
  </si>
  <si>
    <t>Senegal</t>
  </si>
  <si>
    <r>
      <t xml:space="preserve">Mitigation: </t>
    </r>
    <r>
      <rPr>
        <sz val="11"/>
        <color theme="1"/>
        <rFont val="Calibri"/>
        <family val="2"/>
        <scheme val="minor"/>
      </rPr>
      <t xml:space="preserve">This target will only be achieve by Sierra Leone with the availability of international support that will come in the form of finance, investment, technology development and transfer, and capacity building. This would require substantial donor support estimated to about $ 900 million. Sierra Leone supports the inclusion of the international Carbon Markets such as CDM in a post 2020 agreement on climate change and proposes that such instrument be tied to an appropriate MRV system to be used to help finance low carbon and climate resilient infrastructure investments.
</t>
    </r>
    <r>
      <rPr>
        <b/>
        <sz val="11"/>
        <color theme="1"/>
        <rFont val="Calibri"/>
        <family val="2"/>
        <scheme val="minor"/>
      </rPr>
      <t>Total: To succeed in this ambitious intention, Sierra Leone will need to access both public and private sources and from both within Sierra Leone and overseas. The cumulative expenditure commitment estimates in the INDC is about 900 Million US Dollars. Further analysis will be necessary to refine the required investment cost and determine the domestic support.</t>
    </r>
  </si>
  <si>
    <t>Sierra Leone</t>
  </si>
  <si>
    <t>Conditional element of pledge is subject to international financial support, with a "considerable portion" of adaptation funding also coming from international funding. Total - Pledge does not specify how much the Solomon Islands is spending domestically on mitigation, though specifies it needs $170.7m in international funding. 
Adaptation costs will amount to $126.65m, of which a "considerable portion" is expected to be funded internationally.</t>
  </si>
  <si>
    <r>
      <rPr>
        <b/>
        <sz val="11"/>
        <color theme="1"/>
        <rFont val="Calibri"/>
        <family val="2"/>
        <scheme val="minor"/>
      </rPr>
      <t xml:space="preserve">Mitigation: </t>
    </r>
    <r>
      <rPr>
        <sz val="11"/>
        <color theme="1"/>
        <rFont val="Calibri"/>
        <family val="2"/>
        <scheme val="minor"/>
      </rPr>
      <t xml:space="preserve">The conditional Mitigation Actions will require a timely combination of capacity building, technology transfer, and financial support, primarily in the form of grants. Additional mitigation actions may be identified in the future. Below is a brief summary of the activities proposed for off-grid electricity production, with estimates of financial resources required (in USD). </t>
    </r>
    <r>
      <rPr>
        <b/>
        <sz val="11"/>
        <color theme="1"/>
        <rFont val="Calibri"/>
        <family val="2"/>
        <scheme val="minor"/>
      </rPr>
      <t xml:space="preserve">Adaptation: </t>
    </r>
    <r>
      <rPr>
        <sz val="11"/>
        <color theme="1"/>
        <rFont val="Calibri"/>
        <family val="2"/>
        <scheme val="minor"/>
      </rPr>
      <t>Some adaptation projects have been grouped into thematic areas linked to the priority sectors established in the National Adaptation Programme of Action (NAPA) as well as some recently identified priorities. The total adaptation cost would be US$126,650,000; NAPA would cost US$17,250,000 covering agriculture and food security, water and sanitation, human settlements and human health, education awareness and information; low-lying and artificially built-up islands; waste management; coastal protection; fisheries and marine resources, infrastructure development and tourism. However the total cost of NAPA will have changed considerably upward and therefore will require further evaluation and costing. Other priorities identified through the national communication process would cost additional US$109,400,000. It is expected that a considerable portion of the necessary financing will be provided in the forms of grants from the Green Climate Fund, Global Environment Facility (GEF), Adaptation Fund, and from various bi-lateral climate change programs. The effective implementation of the adaptation and mitigation measures in Solomon Islands’ INDC is conditional upon and will depend on the accessibility, availability and timely provision of financial resources, technology and capacity building support.</t>
    </r>
  </si>
  <si>
    <t>Solomon Islands</t>
  </si>
  <si>
    <t xml:space="preserve">Ready for implementation and planned adaptation and mitigation INDC projects. These are averaged out over the longest tiome span of the projects, 5 years, and two of the nine projects are yet to be costed. There are no specific requests for international finance for these projects, but also no intent to meet these domestically. </t>
  </si>
  <si>
    <t xml:space="preserve">Somalia </t>
  </si>
  <si>
    <r>
      <t xml:space="preserve">Communicated intended contributions requires an overall investment estimated yp to 2025 for adapatation and 2030 for for mitigation based on current sectoral plans. The required resources to be mobilzied through climate finance mechanisms under the UNFCCC such as the GCF, GEF and other climate related bilateral, multilateral and domestic financing including private sector investment. </t>
    </r>
    <r>
      <rPr>
        <b/>
        <sz val="11"/>
        <color theme="1"/>
        <rFont val="Calibri"/>
        <family val="2"/>
        <scheme val="minor"/>
      </rPr>
      <t xml:space="preserve">International </t>
    </r>
    <r>
      <rPr>
        <sz val="11"/>
        <color theme="1"/>
        <rFont val="Calibri"/>
        <family val="2"/>
        <scheme val="minor"/>
      </rPr>
      <t xml:space="preserve">- support required to implemented the intended contribution in terms of finance, technology and capacity building, over a cycle of 5-10 years, amount to a total of 12.88 USD billion, of which 1.2 billions USD is from adaptation, and 11.68 billions for mitigation. In addition the national and state governments will provide local contributions within their regular and development budgets, natioanl resources and priorities permitting as demonstrated in the case of the current GEF funded adaptation and mitigation projects. </t>
    </r>
  </si>
  <si>
    <t>Sudan</t>
  </si>
  <si>
    <t>2025-2030</t>
  </si>
  <si>
    <t xml:space="preserve">An initial estimate of immediate and start up financing needs for enhancing adaptive capacity is about US$150 million. In addition, about US$500 million per year is needed to address climate change adaptation and building resilience up to 2020, increasing up to US$1 billion per year by 2030. These costs are likley to increase further depending on global mitigation efforts. Estimated costs are up to US$60 billion by 2030 in mitigation investments in Tanzania. </t>
  </si>
  <si>
    <t>Tanzania</t>
  </si>
  <si>
    <r>
      <rPr>
        <b/>
        <sz val="11"/>
        <color theme="1"/>
        <rFont val="Calibri"/>
        <family val="2"/>
        <scheme val="minor"/>
      </rPr>
      <t>International</t>
    </r>
    <r>
      <rPr>
        <sz val="11"/>
        <color theme="1"/>
        <rFont val="Calibri"/>
        <family val="2"/>
        <scheme val="minor"/>
      </rPr>
      <t xml:space="preserve"> - Divided as follows: Adaptation: $1.54bn; Mitigation: $1.1bn; Technology transfer: $0.5bn; Capacity building: $0.4bn. </t>
    </r>
    <r>
      <rPr>
        <b/>
        <sz val="11"/>
        <color theme="1"/>
        <rFont val="Calibri"/>
        <family val="2"/>
        <scheme val="minor"/>
      </rPr>
      <t>Total</t>
    </r>
    <r>
      <rPr>
        <sz val="11"/>
        <color theme="1"/>
        <rFont val="Calibri"/>
        <family val="2"/>
        <scheme val="minor"/>
      </rPr>
      <t xml:space="preserve"> - This represents the international element only. The unconditional element will be met with domestic resources. "These estimates represent additional financial requirements in relation to the cost of national decisions that would have been implemented anyway based on priorities national."</t>
    </r>
  </si>
  <si>
    <t>Togo</t>
  </si>
  <si>
    <t>Pledge is expected to be 70% funded by international support. The Government of Uganda will continue to commit resources to climate change-relevant strategies. However, the full implementation of these actions is conditional on the support of international community coming from both climate finance instruments and international market mechanisms. As set out in the Uganda National Climate Change Policy and its Costed Implementation Strategy, national sources are assumed to cover approximately 30% of incremental costs of the activities in the next 15 years, with 70% assumed to originate from international sources. Uganda intends to meet its commitments and/or increase the level of its contribution through the use of international market mechanisms where appropriate, building upon the experience of the Clean Development Mechanism and other existing market mechanisms.</t>
  </si>
  <si>
    <r>
      <t xml:space="preserve">The total adaptation cost in the adaptation priority sectors is estimated at around United States dollars 2.4 billion over the next 15 years. </t>
    </r>
    <r>
      <rPr>
        <b/>
        <sz val="11"/>
        <color theme="1"/>
        <rFont val="Calibri"/>
        <family val="2"/>
        <scheme val="minor"/>
      </rPr>
      <t xml:space="preserve">Mitigation: </t>
    </r>
    <r>
      <rPr>
        <sz val="11"/>
        <color theme="1"/>
        <rFont val="Calibri"/>
        <family val="2"/>
        <scheme val="minor"/>
      </rPr>
      <t>The total costs of the activities in the priority mitigation sectors are uncertain.The upfront capital investment for the renewable energy installations has been estimated at United States dollars 5.4 billion over the next 10 years. The initial costed plan for the National Climate Change Policy indicates costs of around United States dollars 36 million over the next ten years for the implementation of measures in the forestry sector.</t>
    </r>
  </si>
  <si>
    <t>Uganda</t>
  </si>
  <si>
    <t>Targets are conditional on financial and technical support. Specific projects are costed and some of these costs are specifically requested from international support.</t>
  </si>
  <si>
    <r>
      <rPr>
        <b/>
        <sz val="11"/>
        <color theme="1"/>
        <rFont val="Calibri"/>
        <family val="2"/>
        <scheme val="minor"/>
      </rPr>
      <t xml:space="preserve">International - </t>
    </r>
    <r>
      <rPr>
        <sz val="11"/>
        <color theme="1"/>
        <rFont val="Calibri"/>
        <family val="2"/>
        <scheme val="minor"/>
      </rPr>
      <t xml:space="preserve">The key planned mitigation interventions...would need substantial external funding of around US$180 million to proceed at the time frame needed. In addition, substantial technology transfer would be required including institutional support and training. </t>
    </r>
    <r>
      <rPr>
        <b/>
        <sz val="11"/>
        <color theme="1"/>
        <rFont val="Calibri"/>
        <family val="2"/>
        <scheme val="minor"/>
      </rPr>
      <t xml:space="preserve">Total </t>
    </r>
    <r>
      <rPr>
        <sz val="11"/>
        <color theme="1"/>
        <rFont val="Calibri"/>
        <family val="2"/>
        <scheme val="minor"/>
      </rPr>
      <t>- Adaptation $9.5m per year; Renewables $180m; Energy Road Map $210m; Rural power $5m; Off grid renewables $34m. In addition to these costed programmes, the INDC lists schemes including energy efficiency and REDD+ without attaching financing needs. "To adequately adapt to the impacts of climate change, starting now, the annual cost is estimated to be 1.5% of a country's GDP. For Vanuatu, this equates to an investment of US$9.5million per year." Vanuatu is establishing strong, efficient and sustainable governance arrangements, and demonstrating a track record in maintaining these arrangements. Ministry of Climate Change is also targeting National Implementing Entity (NIE) accreditation, which will also give it direct access to funding from the Adaptation Fund and potentially other sources of funding for climate change such as the Green Climate Fund.</t>
    </r>
  </si>
  <si>
    <t>Vanuatu</t>
  </si>
  <si>
    <t>Conditional element of pledge is subject to international financial support. "Zambia’s contribution will be implemented with both domestic and international support. It is estimated that over USD 50 billion is required for both mitigation (USD 35 billion for Domestic efforts with substantial International support) and adaptation (USD 20 billion) actions across the programs up to 2030.
"Of this, USD 15 billion will be unconditional support provided by the Zambian Government and USD 35 billion will be conditional support to be sourced externally. Zambia will require international support in form of finance, investment, technology development and transfer, and capacity-building to fully realize its intended contribution."</t>
  </si>
  <si>
    <r>
      <rPr>
        <b/>
        <sz val="11"/>
        <color theme="1"/>
        <rFont val="Calibri"/>
        <family val="2"/>
        <scheme val="minor"/>
      </rPr>
      <t>Total</t>
    </r>
    <r>
      <rPr>
        <sz val="11"/>
        <color theme="1"/>
        <rFont val="Calibri"/>
        <family val="2"/>
        <scheme val="minor"/>
      </rPr>
      <t xml:space="preserve"> - "This emission reduction is conditional and subject to the availability of international support in form of finance, technology and capacity building. The total budget for implementing both [mitigation and adaptation] components is estimated at US$ 50 billion by the year 2030, out of this USD 35 billion is expected to come from external sources while $15 billion will be mobilized from domestic sources." Meeting the conditional target requires an overall investment estimated at USD 35 billion up to 2030, to be mobilized through new climate finance mechanisms such as; the Green Climate Fund (GCF) and other climate related bilateral, multilateral and domestic financing including private sector. The intended contribution on adaptation stated here is for the purposes of information so that an overview of the range of planned climate-related actions of the country is made known; it does not constitute an international obligation to the country. The extent of implementation of the intended contribution is contingent upon the financial resources, capacity and technologies available to the country through both domestic and international support to stimulate investments and innovation. Zambia’s contribution will be implemented with both domestic and international support. It is estimated that over USD 50 billion is required for both mitigation (USD 35 billion for Domestic efforts with substantial International support) and adaptation (USD 20 billion) actions across the programs up to 2030. Of this, USD 15 billion will be unconditional support provided by the Zambian Government and USD 35 billion will be conditional support to be sourced externally. Zambia will require international support in form of finance, investment, technology development and transfer, and capacity-building to fully realize its intended contribution. Further analysis will be necessary to refine the required investment cost and determine the domestic support as more data and results of studies become available. During implementation of these programs, Government will engage all relevant stakeholders to achieve the emission reduction target as part of the country’s contribution to attainment of 2 degree goal.</t>
    </r>
  </si>
  <si>
    <t>Zambia</t>
  </si>
  <si>
    <t>Requested international/conditional finance within INDCs</t>
  </si>
  <si>
    <t>Estimated international/conditional finance needs for INDCs</t>
  </si>
  <si>
    <t>Annual requested international/conditional finance within INDCs</t>
  </si>
  <si>
    <t>Annual estimated international/conditional finance needs for INDCs</t>
  </si>
  <si>
    <t>Mitigation</t>
  </si>
  <si>
    <t>Total</t>
  </si>
  <si>
    <t>`</t>
  </si>
  <si>
    <t>Percentage of TOTAL mitigation finance</t>
  </si>
  <si>
    <t>Percentage of TOTAL adaptation finance</t>
  </si>
  <si>
    <t>Percentage of mitigation international finance within TOTAL mitigation finance</t>
  </si>
  <si>
    <t>kt CO2 emissions (WB 2011)</t>
  </si>
  <si>
    <t>Will contribute some of its own resources to adaptation. Does not state own resources, only cnditional finance requirements. Mitigation: $6.62 billion; Adaptation: $10.785 billion</t>
  </si>
  <si>
    <t>2016/2020-2035/2030</t>
  </si>
  <si>
    <t>Mitigation Years</t>
  </si>
  <si>
    <t>Adaptation Years</t>
  </si>
  <si>
    <t>TOTAL Adaptation</t>
  </si>
  <si>
    <t>TOTAL Mitigation</t>
  </si>
  <si>
    <t>2007-2020/2030</t>
  </si>
  <si>
    <t>2,5</t>
  </si>
  <si>
    <t>2015/2020-2030</t>
  </si>
  <si>
    <t>South Sudan</t>
  </si>
  <si>
    <t>Regarding climate finance, South Sudan has yet to access the same level of
financial resources as other least developed countries owing to its recent
existence. It is therefore of utmost importance that South Sudan is extended the
opportunity to obtain support from the international donor community and
other sources of climate finance to design and implement initiatives aimed at
addressing the mitigation and adaptation priorities outlined here within the
country’s INDCs. South Sudan has begun the process of unlocking access to
climate finance through the initiation of the NAPA process that is due to
conclude in November 2015. South Sudan also aims to access finance through
international carbon markets, and will pursue CDM and REDD+ activities,
including the establishment is a Designated National Authority. Subsequent to
this, it will require concerted and coordinated effort between the Government of
South Sudan and their international development partners to accelerate the
process of designing and implementing climate change projects to address both
immediate and urgent priorities as well as medium- and long-term climate
change risks.</t>
  </si>
  <si>
    <t>It is estimated that investment of over USD 50 billion is required for mitigation
and adaptation actions across sectors up to 2030. These are approximate
estimates and further analysis is planned to identify support requirements for
implementing the policies and actions listed above.</t>
  </si>
  <si>
    <t>Yemen</t>
  </si>
  <si>
    <t>Yemen’s conditional target is conditional upon:
 Access to new sources of finance and enhanced support, compared to that received over the past years, to be mobilized through new climate finance mechanisms, such as the Green Climate Fund
 Detailed cost estimation of required financial support will be updated in light of future circumstances by 2020. Unconditional mitigation scenario: It includes the mitigation measures which Yemen can implement without international support.</t>
  </si>
  <si>
    <t xml:space="preserve">INDC includes costs for undconditional projects, however these are already funded and therefore have not be used. </t>
  </si>
  <si>
    <t>Specifically, the INDC says that "nearly 10%" of the total should be funded internationally: " This target corresponds to a reduction of 441,700 metric tons of CO2e. Including the activities of the LULUCF sector in 2030 , requires a total investment of about US $ 675 million of which a proportion of about 10% could come from the national budget. " Comoros has the support of the international contribution to
up to US $ 375 million, value of 2015, to achieve this objective through
the Green Climate Fund and other existing financing mechanisms or
future.</t>
  </si>
  <si>
    <t>2015-2020-2030</t>
  </si>
  <si>
    <t xml:space="preserve">This is the international chunk of the $30bn total it says will be required to fund its mitigation plan (ie. not additional to the $30bn figure). " The Republic of Benin , to achieve its ambitions GHG mitigation and adaptation to the adverse effects of Climate Change , will need an overall budget of 30 billion US dollars of which 2 billion contribution from the Government of Benin as the period ranging from 2021 to 2030. " The external financial support from bilateral and multilateral sources will be suplmented from the national budgets. </t>
  </si>
  <si>
    <t>2014-2018</t>
  </si>
  <si>
    <t>2021-2025</t>
  </si>
  <si>
    <r>
      <rPr>
        <b/>
        <sz val="11"/>
        <color theme="1"/>
        <rFont val="Calibri"/>
        <family val="2"/>
        <scheme val="minor"/>
      </rPr>
      <t xml:space="preserve">International - </t>
    </r>
    <r>
      <rPr>
        <sz val="11"/>
        <color theme="1"/>
        <rFont val="Calibri"/>
        <family val="2"/>
        <scheme val="minor"/>
      </rPr>
      <t xml:space="preserve">Mitigation: $694m; Adaptation: $3.048bn. "Over the coming 15 years Eritrea needs total investment in the conditional scenarios of USD 7.2 billion. This includes 15% of the total budget will be required for governance and capacity building across all sectors for effective implementation of both adaptation and mitigation programs." </t>
    </r>
    <r>
      <rPr>
        <b/>
        <sz val="11"/>
        <color theme="1"/>
        <rFont val="Calibri"/>
        <family val="2"/>
        <scheme val="minor"/>
      </rPr>
      <t xml:space="preserve">Domestic </t>
    </r>
    <r>
      <rPr>
        <sz val="11"/>
        <color theme="1"/>
        <rFont val="Calibri"/>
        <family val="2"/>
        <scheme val="minor"/>
      </rPr>
      <t>- Mitigation: $393m; Adaptation: $1.657bn. COnditional adpataion: US$4.705 and mitigation: US$1.086</t>
    </r>
  </si>
  <si>
    <t xml:space="preserve">Annual TOTAL Mitigation </t>
  </si>
  <si>
    <t>Mitigation+Adaptation international total</t>
  </si>
  <si>
    <t>Annual average Mitigation+Adaptation international total</t>
  </si>
  <si>
    <t>Angola</t>
  </si>
  <si>
    <t>Nepal</t>
  </si>
  <si>
    <t>Timor-Leste</t>
  </si>
  <si>
    <t>Tuvalu</t>
  </si>
  <si>
    <t>SUM of missing LDC INDCs</t>
  </si>
  <si>
    <t xml:space="preserve">SUM of LDC INDCs + missing </t>
  </si>
  <si>
    <t xml:space="preserve">LDCs </t>
  </si>
  <si>
    <t>SUM of requested finance costed within INDCs</t>
  </si>
  <si>
    <t>SUM of extrpolated finance</t>
  </si>
  <si>
    <t>US$ billions</t>
  </si>
  <si>
    <t>US$ billions annual</t>
  </si>
  <si>
    <t xml:space="preserve">Total annual average </t>
  </si>
  <si>
    <t>Annual US$ billions annual</t>
  </si>
  <si>
    <t>Cumulative US$ billions</t>
  </si>
  <si>
    <t>Percentage of TOTAL Capacity building and technology tansfer finance</t>
  </si>
  <si>
    <t>Av. Percentage of international finance</t>
  </si>
  <si>
    <t>Av. Percentage of TOTAL mitigation finance</t>
  </si>
  <si>
    <t>Av. Percentage of TOTAL adaptation finance</t>
  </si>
  <si>
    <t>Av. Percentage of TOTAL Capacity building and technology tansfer finance</t>
  </si>
  <si>
    <t>Av. US$billions per ktCO2</t>
  </si>
  <si>
    <t>US$billions per ktCO2</t>
  </si>
  <si>
    <t>Av. length of mitigation INDC (yrs)</t>
  </si>
  <si>
    <t>Av. Length of adaptation INDC (yrs)</t>
  </si>
  <si>
    <t>KEY:</t>
  </si>
  <si>
    <t>extrapolated data</t>
  </si>
  <si>
    <t>actual data</t>
  </si>
  <si>
    <r>
      <rPr>
        <b/>
        <sz val="16"/>
        <color theme="1"/>
        <rFont val="Calibri"/>
        <family val="2"/>
        <scheme val="minor"/>
      </rPr>
      <t>Disclaimer:</t>
    </r>
    <r>
      <rPr>
        <sz val="16"/>
        <color theme="1"/>
        <rFont val="Calibri"/>
        <family val="2"/>
        <scheme val="minor"/>
      </rPr>
      <t xml:space="preserve"> this data was correct at the time of publishing (27 November 2015) and according to the methods outlined on the first sheet of this workbook. IIED accepts no responsibility for reproductions, extracts or synthesises based on this data set.
Read the briefing: 'A fair climate deal in Paris means adequate finance to deliver INDCs in LDCs' – pubs.iied.org/17333IIED.html
Read the press release: 'INDCs in Least Developed Countries are estimated to cost US$93.7 billion per year' – www.iied.org/indcs-ldcs
Find out more: www.iied.org/indc-data</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</si>
</sst>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
    <numFmt numFmtId="165" formatCode="0.000000"/>
    <numFmt numFmtId="166" formatCode="0.0000"/>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i/>
      <sz val="11"/>
      <color theme="1"/>
      <name val="Calibri"/>
      <family val="2"/>
      <scheme val="minor"/>
    </font>
    <font>
      <b/>
      <sz val="9"/>
      <color indexed="81"/>
      <name val="Tahoma"/>
      <family val="2"/>
    </font>
    <font>
      <sz val="9"/>
      <color indexed="81"/>
      <name val="Tahoma"/>
      <family val="2"/>
    </font>
    <font>
      <sz val="11"/>
      <color indexed="81"/>
      <name val="Tahoma"/>
      <family val="2"/>
    </font>
    <font>
      <b/>
      <sz val="16"/>
      <color theme="1"/>
      <name val="Calibri"/>
      <family val="2"/>
      <scheme val="minor"/>
    </font>
    <font>
      <sz val="14"/>
      <color theme="1"/>
      <name val="Calibri"/>
      <family val="2"/>
      <scheme val="minor"/>
    </font>
    <font>
      <b/>
      <sz val="14"/>
      <color theme="1"/>
      <name val="Calibri"/>
      <family val="2"/>
      <scheme val="minor"/>
    </font>
    <font>
      <sz val="16"/>
      <color theme="1"/>
      <name val="Calibri"/>
      <family val="2"/>
      <scheme val="minor"/>
    </font>
  </fonts>
  <fills count="12">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7"/>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0000"/>
        <bgColor indexed="64"/>
      </patternFill>
    </fill>
    <fill>
      <patternFill patternType="solid">
        <fgColor rgb="FFC00000"/>
        <bgColor indexed="64"/>
      </patternFill>
    </fill>
    <fill>
      <patternFill patternType="solid">
        <fgColor theme="9"/>
        <bgColor indexed="64"/>
      </patternFill>
    </fill>
  </fills>
  <borders count="29">
    <border>
      <left/>
      <right/>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bottom/>
      <diagonal/>
    </border>
    <border>
      <left style="medium">
        <color indexed="64"/>
      </left>
      <right style="medium">
        <color indexed="64"/>
      </right>
      <top/>
      <bottom/>
      <diagonal/>
    </border>
    <border>
      <left style="thin">
        <color indexed="64"/>
      </left>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81">
    <xf numFmtId="0" fontId="0" fillId="0" borderId="0" xfId="0"/>
    <xf numFmtId="0" fontId="0" fillId="0" borderId="0" xfId="0" applyFont="1" applyBorder="1" applyAlignment="1">
      <alignment wrapText="1"/>
    </xf>
    <xf numFmtId="2" fontId="0" fillId="6" borderId="0" xfId="0" applyNumberFormat="1" applyFont="1" applyFill="1" applyBorder="1"/>
    <xf numFmtId="0" fontId="0" fillId="0" borderId="11" xfId="0" applyFont="1" applyBorder="1"/>
    <xf numFmtId="0" fontId="0" fillId="0" borderId="0" xfId="0" applyFont="1" applyBorder="1"/>
    <xf numFmtId="0" fontId="0" fillId="0" borderId="0" xfId="0" applyBorder="1"/>
    <xf numFmtId="2" fontId="0" fillId="7" borderId="0" xfId="0" applyNumberFormat="1" applyFont="1" applyFill="1" applyBorder="1"/>
    <xf numFmtId="0" fontId="0" fillId="0" borderId="0" xfId="0" applyFont="1" applyFill="1" applyBorder="1"/>
    <xf numFmtId="2" fontId="0" fillId="6" borderId="12" xfId="0" applyNumberFormat="1" applyFont="1" applyFill="1" applyBorder="1"/>
    <xf numFmtId="0" fontId="0" fillId="0" borderId="0" xfId="0" applyFont="1" applyFill="1" applyBorder="1" applyAlignment="1">
      <alignment wrapText="1"/>
    </xf>
    <xf numFmtId="0" fontId="0" fillId="0" borderId="0" xfId="0" applyFill="1"/>
    <xf numFmtId="0" fontId="2" fillId="0" borderId="0" xfId="0" applyFont="1"/>
    <xf numFmtId="0" fontId="0" fillId="0" borderId="0" xfId="0" applyFont="1" applyFill="1" applyBorder="1" applyAlignment="1"/>
    <xf numFmtId="0" fontId="0" fillId="0" borderId="0" xfId="0" applyFill="1" applyBorder="1"/>
    <xf numFmtId="2" fontId="0" fillId="0" borderId="0" xfId="0" applyNumberFormat="1" applyFont="1" applyFill="1" applyBorder="1"/>
    <xf numFmtId="0" fontId="2" fillId="0" borderId="2" xfId="0" applyFont="1" applyFill="1" applyBorder="1" applyAlignment="1">
      <alignment wrapText="1"/>
    </xf>
    <xf numFmtId="0" fontId="2" fillId="0" borderId="18" xfId="0" applyFont="1" applyFill="1" applyBorder="1" applyAlignment="1">
      <alignment wrapText="1"/>
    </xf>
    <xf numFmtId="164" fontId="0" fillId="0" borderId="7" xfId="0" applyNumberFormat="1" applyFont="1" applyFill="1" applyBorder="1"/>
    <xf numFmtId="164" fontId="0" fillId="0" borderId="0" xfId="0" applyNumberFormat="1" applyFont="1" applyFill="1" applyBorder="1" applyAlignment="1">
      <alignment wrapText="1"/>
    </xf>
    <xf numFmtId="164" fontId="0" fillId="0" borderId="0" xfId="0" applyNumberFormat="1" applyFont="1" applyFill="1" applyBorder="1"/>
    <xf numFmtId="164" fontId="0" fillId="0" borderId="13" xfId="0" applyNumberFormat="1" applyFont="1" applyFill="1" applyBorder="1"/>
    <xf numFmtId="164" fontId="0" fillId="0" borderId="21" xfId="0" applyNumberFormat="1" applyFont="1" applyFill="1" applyBorder="1"/>
    <xf numFmtId="164" fontId="0" fillId="0" borderId="15" xfId="0" applyNumberFormat="1" applyFont="1" applyFill="1" applyBorder="1" applyAlignment="1">
      <alignment wrapText="1"/>
    </xf>
    <xf numFmtId="0" fontId="2" fillId="0" borderId="0" xfId="0" applyFont="1" applyFill="1" applyBorder="1" applyAlignment="1">
      <alignment wrapText="1"/>
    </xf>
    <xf numFmtId="164" fontId="0" fillId="0" borderId="6" xfId="0" applyNumberFormat="1" applyFont="1" applyFill="1" applyBorder="1" applyAlignment="1">
      <alignment wrapText="1"/>
    </xf>
    <xf numFmtId="0" fontId="0" fillId="0" borderId="0" xfId="0" applyFont="1" applyBorder="1" applyAlignment="1"/>
    <xf numFmtId="0" fontId="0" fillId="4" borderId="0" xfId="0" applyFont="1" applyFill="1" applyBorder="1" applyAlignment="1">
      <alignment wrapText="1"/>
    </xf>
    <xf numFmtId="0" fontId="0" fillId="4" borderId="0" xfId="0" applyFont="1" applyFill="1" applyBorder="1"/>
    <xf numFmtId="0" fontId="0" fillId="0" borderId="13" xfId="0" applyFont="1" applyBorder="1"/>
    <xf numFmtId="0" fontId="0" fillId="0" borderId="11" xfId="0" applyFont="1" applyBorder="1" applyAlignment="1"/>
    <xf numFmtId="0" fontId="0" fillId="4" borderId="10" xfId="0" applyFont="1" applyFill="1" applyBorder="1" applyAlignment="1">
      <alignment wrapText="1"/>
    </xf>
    <xf numFmtId="0" fontId="0" fillId="4" borderId="10" xfId="0" applyFont="1" applyFill="1" applyBorder="1"/>
    <xf numFmtId="2" fontId="0" fillId="0" borderId="12" xfId="0" applyNumberFormat="1" applyFont="1" applyFill="1" applyBorder="1"/>
    <xf numFmtId="0" fontId="0" fillId="0" borderId="15" xfId="0" applyFont="1" applyFill="1" applyBorder="1"/>
    <xf numFmtId="43" fontId="0" fillId="0" borderId="0" xfId="0" applyNumberFormat="1" applyFont="1" applyFill="1" applyBorder="1"/>
    <xf numFmtId="9" fontId="0" fillId="0" borderId="0" xfId="2" applyFont="1" applyFill="1" applyBorder="1"/>
    <xf numFmtId="0" fontId="4" fillId="4" borderId="13" xfId="0" applyFont="1" applyFill="1" applyBorder="1" applyAlignment="1">
      <alignment horizontal="center" vertical="center" wrapText="1"/>
    </xf>
    <xf numFmtId="2" fontId="0" fillId="7" borderId="8" xfId="0" applyNumberFormat="1" applyFont="1" applyFill="1" applyBorder="1"/>
    <xf numFmtId="2" fontId="0" fillId="6" borderId="8" xfId="0" applyNumberFormat="1" applyFont="1" applyFill="1" applyBorder="1"/>
    <xf numFmtId="2" fontId="2" fillId="7" borderId="1" xfId="0" applyNumberFormat="1" applyFont="1" applyFill="1" applyBorder="1"/>
    <xf numFmtId="0" fontId="0" fillId="0" borderId="10" xfId="0" applyFont="1" applyFill="1" applyBorder="1" applyAlignment="1">
      <alignment wrapText="1"/>
    </xf>
    <xf numFmtId="2" fontId="0" fillId="8" borderId="0" xfId="0" applyNumberFormat="1" applyFont="1" applyFill="1" applyBorder="1"/>
    <xf numFmtId="2" fontId="0" fillId="0" borderId="8" xfId="0" applyNumberFormat="1" applyFont="1" applyBorder="1"/>
    <xf numFmtId="2" fontId="0" fillId="6" borderId="23" xfId="0" applyNumberFormat="1" applyFont="1" applyFill="1" applyBorder="1"/>
    <xf numFmtId="2" fontId="0" fillId="0" borderId="11" xfId="0" applyNumberFormat="1" applyFont="1" applyBorder="1"/>
    <xf numFmtId="2" fontId="0" fillId="0" borderId="12" xfId="0" applyNumberFormat="1" applyFont="1" applyBorder="1"/>
    <xf numFmtId="2" fontId="0" fillId="6" borderId="11" xfId="0" applyNumberFormat="1" applyFont="1" applyFill="1" applyBorder="1"/>
    <xf numFmtId="2" fontId="2" fillId="7" borderId="16" xfId="0" applyNumberFormat="1" applyFont="1" applyFill="1" applyBorder="1"/>
    <xf numFmtId="0" fontId="0" fillId="0" borderId="8" xfId="0" applyFont="1" applyFill="1" applyBorder="1" applyAlignment="1">
      <alignment wrapText="1"/>
    </xf>
    <xf numFmtId="0" fontId="0" fillId="0" borderId="8" xfId="0" applyFont="1" applyFill="1" applyBorder="1" applyAlignment="1"/>
    <xf numFmtId="2" fontId="0" fillId="0" borderId="11" xfId="0" applyNumberFormat="1" applyFont="1" applyFill="1" applyBorder="1"/>
    <xf numFmtId="2" fontId="0" fillId="7" borderId="9" xfId="0" applyNumberFormat="1" applyFont="1" applyFill="1" applyBorder="1" applyAlignment="1">
      <alignment wrapText="1"/>
    </xf>
    <xf numFmtId="2" fontId="0" fillId="7" borderId="9" xfId="0" applyNumberFormat="1" applyFont="1" applyFill="1" applyBorder="1"/>
    <xf numFmtId="2" fontId="0" fillId="6" borderId="9" xfId="0" applyNumberFormat="1" applyFont="1" applyFill="1" applyBorder="1"/>
    <xf numFmtId="2" fontId="0" fillId="11" borderId="12" xfId="0" applyNumberFormat="1" applyFont="1" applyFill="1" applyBorder="1"/>
    <xf numFmtId="2" fontId="0" fillId="6" borderId="20" xfId="0" applyNumberFormat="1" applyFont="1" applyFill="1" applyBorder="1"/>
    <xf numFmtId="1" fontId="0" fillId="6" borderId="8" xfId="0" applyNumberFormat="1" applyFont="1" applyFill="1" applyBorder="1"/>
    <xf numFmtId="1" fontId="0" fillId="6" borderId="22" xfId="0" applyNumberFormat="1" applyFont="1" applyFill="1" applyBorder="1"/>
    <xf numFmtId="1" fontId="0" fillId="0" borderId="8" xfId="0" applyNumberFormat="1" applyFont="1" applyBorder="1"/>
    <xf numFmtId="1" fontId="0" fillId="8" borderId="22" xfId="0" applyNumberFormat="1" applyFont="1" applyFill="1" applyBorder="1"/>
    <xf numFmtId="1" fontId="0" fillId="0" borderId="8" xfId="0" applyNumberFormat="1" applyFont="1" applyFill="1" applyBorder="1"/>
    <xf numFmtId="2" fontId="3" fillId="0" borderId="10" xfId="1" applyNumberFormat="1" applyFont="1" applyFill="1" applyBorder="1" applyAlignment="1">
      <alignment horizontal="center" vertical="center"/>
    </xf>
    <xf numFmtId="2" fontId="0" fillId="0" borderId="9" xfId="0" applyNumberFormat="1" applyFont="1" applyFill="1" applyBorder="1" applyAlignment="1">
      <alignment wrapText="1"/>
    </xf>
    <xf numFmtId="2" fontId="0" fillId="0" borderId="12" xfId="0" applyNumberFormat="1" applyFont="1" applyFill="1" applyBorder="1" applyAlignment="1">
      <alignment wrapText="1"/>
    </xf>
    <xf numFmtId="2" fontId="0" fillId="0" borderId="0" xfId="0" applyNumberFormat="1" applyFont="1" applyBorder="1"/>
    <xf numFmtId="2" fontId="0" fillId="0" borderId="8" xfId="0" applyNumberFormat="1" applyBorder="1"/>
    <xf numFmtId="2" fontId="0" fillId="0" borderId="11" xfId="0" applyNumberFormat="1" applyBorder="1"/>
    <xf numFmtId="2" fontId="0" fillId="0" borderId="0" xfId="0" applyNumberFormat="1" applyBorder="1"/>
    <xf numFmtId="2" fontId="0" fillId="0" borderId="8" xfId="0" applyNumberFormat="1" applyFont="1" applyFill="1" applyBorder="1"/>
    <xf numFmtId="2" fontId="0" fillId="0" borderId="12" xfId="0" applyNumberFormat="1" applyFont="1" applyFill="1" applyBorder="1" applyAlignment="1"/>
    <xf numFmtId="2" fontId="3" fillId="0" borderId="10" xfId="1" applyNumberFormat="1" applyFont="1" applyFill="1" applyBorder="1" applyAlignment="1">
      <alignment horizontal="center" vertical="center" wrapText="1"/>
    </xf>
    <xf numFmtId="2" fontId="0" fillId="8" borderId="12" xfId="0" applyNumberFormat="1" applyFont="1" applyFill="1" applyBorder="1"/>
    <xf numFmtId="2" fontId="0" fillId="6" borderId="13" xfId="0" applyNumberFormat="1" applyFont="1" applyFill="1" applyBorder="1"/>
    <xf numFmtId="2" fontId="0" fillId="7" borderId="12" xfId="0" applyNumberFormat="1" applyFont="1" applyFill="1" applyBorder="1"/>
    <xf numFmtId="2" fontId="2" fillId="0" borderId="12" xfId="0" applyNumberFormat="1" applyFont="1" applyFill="1" applyBorder="1" applyAlignment="1">
      <alignment wrapText="1"/>
    </xf>
    <xf numFmtId="2" fontId="3" fillId="0" borderId="14" xfId="1" applyNumberFormat="1" applyFont="1" applyFill="1" applyBorder="1" applyAlignment="1">
      <alignment horizontal="center" vertical="center"/>
    </xf>
    <xf numFmtId="2" fontId="0" fillId="0" borderId="20" xfId="0" applyNumberFormat="1" applyFont="1" applyFill="1" applyBorder="1" applyAlignment="1">
      <alignment wrapText="1"/>
    </xf>
    <xf numFmtId="2" fontId="0" fillId="0" borderId="17" xfId="0" applyNumberFormat="1" applyFont="1" applyFill="1" applyBorder="1" applyAlignment="1">
      <alignment wrapText="1"/>
    </xf>
    <xf numFmtId="2" fontId="2" fillId="7" borderId="3" xfId="0" applyNumberFormat="1" applyFont="1" applyFill="1" applyBorder="1" applyAlignment="1"/>
    <xf numFmtId="2" fontId="2" fillId="7" borderId="15" xfId="0" applyNumberFormat="1" applyFont="1" applyFill="1" applyBorder="1"/>
    <xf numFmtId="2" fontId="0" fillId="7" borderId="19" xfId="0" applyNumberFormat="1" applyFont="1" applyFill="1" applyBorder="1"/>
    <xf numFmtId="2" fontId="0" fillId="7" borderId="2" xfId="0" applyNumberFormat="1" applyFill="1" applyBorder="1"/>
    <xf numFmtId="2" fontId="0" fillId="0" borderId="8" xfId="0" applyNumberFormat="1" applyFill="1" applyBorder="1"/>
    <xf numFmtId="2" fontId="0" fillId="8" borderId="11" xfId="0" applyNumberFormat="1" applyFont="1" applyFill="1" applyBorder="1"/>
    <xf numFmtId="2" fontId="2" fillId="7" borderId="20" xfId="0" applyNumberFormat="1" applyFont="1" applyFill="1" applyBorder="1"/>
    <xf numFmtId="2" fontId="2" fillId="7" borderId="19" xfId="0" applyNumberFormat="1" applyFont="1" applyFill="1" applyBorder="1"/>
    <xf numFmtId="2" fontId="2" fillId="7" borderId="2" xfId="0" applyNumberFormat="1" applyFont="1" applyFill="1" applyBorder="1"/>
    <xf numFmtId="2" fontId="2" fillId="7" borderId="24" xfId="0" applyNumberFormat="1" applyFont="1" applyFill="1" applyBorder="1"/>
    <xf numFmtId="2" fontId="2" fillId="7" borderId="5" xfId="0" applyNumberFormat="1" applyFont="1" applyFill="1" applyBorder="1"/>
    <xf numFmtId="0" fontId="0" fillId="0" borderId="15" xfId="0" applyFont="1" applyFill="1" applyBorder="1" applyAlignment="1">
      <alignment wrapText="1"/>
    </xf>
    <xf numFmtId="0" fontId="0" fillId="0" borderId="15" xfId="0" applyBorder="1"/>
    <xf numFmtId="0" fontId="0" fillId="0" borderId="15" xfId="0" applyFill="1" applyBorder="1"/>
    <xf numFmtId="2" fontId="0" fillId="7" borderId="15" xfId="0" applyNumberFormat="1" applyFont="1" applyFill="1" applyBorder="1"/>
    <xf numFmtId="0" fontId="0" fillId="0" borderId="2" xfId="0" applyFont="1" applyFill="1" applyBorder="1" applyAlignment="1">
      <alignment wrapText="1"/>
    </xf>
    <xf numFmtId="0" fontId="0" fillId="0" borderId="2" xfId="0" applyFont="1" applyFill="1" applyBorder="1"/>
    <xf numFmtId="0" fontId="0" fillId="0" borderId="2" xfId="0" applyBorder="1"/>
    <xf numFmtId="0" fontId="0" fillId="0" borderId="2" xfId="0" applyFill="1" applyBorder="1"/>
    <xf numFmtId="0" fontId="0" fillId="0" borderId="16" xfId="0" applyFont="1" applyFill="1" applyBorder="1" applyAlignment="1">
      <alignment wrapText="1"/>
    </xf>
    <xf numFmtId="0" fontId="0" fillId="0" borderId="16" xfId="0" applyFont="1" applyFill="1" applyBorder="1" applyAlignment="1"/>
    <xf numFmtId="0" fontId="0" fillId="0" borderId="1" xfId="0" applyFont="1" applyFill="1" applyBorder="1" applyAlignment="1">
      <alignment wrapText="1"/>
    </xf>
    <xf numFmtId="0" fontId="0" fillId="0" borderId="1" xfId="0" applyFont="1" applyFill="1" applyBorder="1" applyAlignment="1"/>
    <xf numFmtId="0" fontId="2" fillId="0" borderId="0" xfId="0" applyFont="1" applyFill="1" applyBorder="1"/>
    <xf numFmtId="0" fontId="2" fillId="8" borderId="3" xfId="0" applyFont="1" applyFill="1" applyBorder="1"/>
    <xf numFmtId="0" fontId="2" fillId="8" borderId="2" xfId="0" applyFont="1" applyFill="1" applyBorder="1"/>
    <xf numFmtId="0" fontId="2" fillId="8" borderId="19" xfId="0" applyFont="1" applyFill="1" applyBorder="1"/>
    <xf numFmtId="0" fontId="2" fillId="8" borderId="24" xfId="0" applyFont="1" applyFill="1" applyBorder="1"/>
    <xf numFmtId="0" fontId="2" fillId="8" borderId="1" xfId="0" applyFont="1" applyFill="1" applyBorder="1"/>
    <xf numFmtId="0" fontId="2" fillId="8" borderId="5" xfId="0" applyFont="1" applyFill="1" applyBorder="1"/>
    <xf numFmtId="0" fontId="0" fillId="8" borderId="2" xfId="0" applyFont="1" applyFill="1" applyBorder="1"/>
    <xf numFmtId="2" fontId="0" fillId="0" borderId="0" xfId="0" applyNumberFormat="1" applyFont="1"/>
    <xf numFmtId="2" fontId="0" fillId="0" borderId="0" xfId="0" applyNumberFormat="1" applyFont="1" applyFill="1" applyBorder="1" applyAlignment="1">
      <alignment wrapText="1"/>
    </xf>
    <xf numFmtId="0" fontId="2" fillId="9" borderId="4" xfId="0" applyFont="1" applyFill="1" applyBorder="1" applyAlignment="1">
      <alignment wrapText="1"/>
    </xf>
    <xf numFmtId="0" fontId="2" fillId="9" borderId="2" xfId="0" applyFont="1" applyFill="1" applyBorder="1" applyAlignment="1">
      <alignment wrapText="1"/>
    </xf>
    <xf numFmtId="0" fontId="2" fillId="9" borderId="18" xfId="0" applyFont="1" applyFill="1" applyBorder="1" applyAlignment="1">
      <alignment wrapText="1"/>
    </xf>
    <xf numFmtId="0" fontId="2" fillId="9" borderId="10" xfId="0" applyFont="1" applyFill="1" applyBorder="1" applyAlignment="1">
      <alignment wrapText="1"/>
    </xf>
    <xf numFmtId="164" fontId="0" fillId="9" borderId="6" xfId="0" applyNumberFormat="1" applyFont="1" applyFill="1" applyBorder="1"/>
    <xf numFmtId="164" fontId="0" fillId="9" borderId="7" xfId="0" applyNumberFormat="1" applyFont="1" applyFill="1" applyBorder="1"/>
    <xf numFmtId="164" fontId="0" fillId="9" borderId="0" xfId="0" applyNumberFormat="1" applyFont="1" applyFill="1" applyBorder="1"/>
    <xf numFmtId="164" fontId="0" fillId="9" borderId="13" xfId="0" applyNumberFormat="1" applyFont="1" applyFill="1" applyBorder="1"/>
    <xf numFmtId="0" fontId="2" fillId="9" borderId="14" xfId="0" applyFont="1" applyFill="1" applyBorder="1" applyAlignment="1">
      <alignment wrapText="1"/>
    </xf>
    <xf numFmtId="164" fontId="0" fillId="9" borderId="15" xfId="0" applyNumberFormat="1" applyFont="1" applyFill="1" applyBorder="1"/>
    <xf numFmtId="164" fontId="0" fillId="9" borderId="21" xfId="0" applyNumberFormat="1" applyFont="1" applyFill="1" applyBorder="1"/>
    <xf numFmtId="2" fontId="0" fillId="9" borderId="7" xfId="0" applyNumberFormat="1" applyFont="1" applyFill="1" applyBorder="1"/>
    <xf numFmtId="2" fontId="0" fillId="9" borderId="13" xfId="0" applyNumberFormat="1" applyFont="1" applyFill="1" applyBorder="1"/>
    <xf numFmtId="2" fontId="0" fillId="9" borderId="21" xfId="0" applyNumberFormat="1" applyFont="1" applyFill="1" applyBorder="1"/>
    <xf numFmtId="0" fontId="2" fillId="4" borderId="2" xfId="0" applyFont="1" applyFill="1" applyBorder="1" applyAlignment="1"/>
    <xf numFmtId="0" fontId="2" fillId="4" borderId="6" xfId="0" applyFont="1" applyFill="1" applyBorder="1" applyAlignment="1"/>
    <xf numFmtId="0" fontId="2" fillId="4" borderId="9" xfId="0" applyFont="1" applyFill="1" applyBorder="1"/>
    <xf numFmtId="43" fontId="2" fillId="4" borderId="20" xfId="1" applyFont="1" applyFill="1" applyBorder="1"/>
    <xf numFmtId="43" fontId="2" fillId="4" borderId="3" xfId="1" applyFont="1" applyFill="1" applyBorder="1"/>
    <xf numFmtId="2" fontId="2" fillId="7" borderId="6" xfId="0" applyNumberFormat="1" applyFont="1" applyFill="1" applyBorder="1"/>
    <xf numFmtId="2" fontId="2" fillId="7" borderId="25" xfId="0" applyNumberFormat="1" applyFont="1" applyFill="1" applyBorder="1"/>
    <xf numFmtId="43" fontId="2" fillId="7" borderId="3" xfId="0" applyNumberFormat="1" applyFont="1" applyFill="1" applyBorder="1" applyAlignment="1">
      <alignment wrapText="1"/>
    </xf>
    <xf numFmtId="0" fontId="2" fillId="7" borderId="2" xfId="0" applyFont="1" applyFill="1" applyBorder="1"/>
    <xf numFmtId="2" fontId="2" fillId="7" borderId="18" xfId="0" applyNumberFormat="1" applyFont="1" applyFill="1" applyBorder="1"/>
    <xf numFmtId="2" fontId="2" fillId="6" borderId="1" xfId="0" applyNumberFormat="1" applyFont="1" applyFill="1" applyBorder="1"/>
    <xf numFmtId="2" fontId="2" fillId="6" borderId="5" xfId="0" applyNumberFormat="1" applyFont="1" applyFill="1" applyBorder="1"/>
    <xf numFmtId="2" fontId="2" fillId="6" borderId="2" xfId="0" applyNumberFormat="1" applyFont="1" applyFill="1" applyBorder="1"/>
    <xf numFmtId="166" fontId="0" fillId="0" borderId="0" xfId="0" applyNumberFormat="1" applyFont="1" applyFill="1" applyBorder="1"/>
    <xf numFmtId="0" fontId="0" fillId="9" borderId="4" xfId="0" applyFill="1" applyBorder="1"/>
    <xf numFmtId="2" fontId="0" fillId="9" borderId="4" xfId="0" applyNumberFormat="1" applyFill="1" applyBorder="1"/>
    <xf numFmtId="9" fontId="0" fillId="9" borderId="4" xfId="2" applyFont="1" applyFill="1" applyBorder="1"/>
    <xf numFmtId="166" fontId="0" fillId="9" borderId="4" xfId="0" applyNumberFormat="1" applyFill="1" applyBorder="1"/>
    <xf numFmtId="0" fontId="2" fillId="10" borderId="3" xfId="0" applyFont="1" applyFill="1" applyBorder="1" applyAlignment="1">
      <alignment wrapText="1"/>
    </xf>
    <xf numFmtId="2" fontId="0" fillId="9" borderId="18" xfId="0" applyNumberFormat="1" applyFill="1" applyBorder="1"/>
    <xf numFmtId="2" fontId="2" fillId="9" borderId="1" xfId="0" applyNumberFormat="1" applyFont="1" applyFill="1" applyBorder="1"/>
    <xf numFmtId="2" fontId="2" fillId="9" borderId="5" xfId="0" applyNumberFormat="1" applyFont="1" applyFill="1" applyBorder="1"/>
    <xf numFmtId="0" fontId="0" fillId="8" borderId="3" xfId="0" applyFill="1" applyBorder="1"/>
    <xf numFmtId="2" fontId="0" fillId="0" borderId="10" xfId="0" applyNumberFormat="1" applyFill="1" applyBorder="1"/>
    <xf numFmtId="165" fontId="0" fillId="0" borderId="10" xfId="0" applyNumberFormat="1" applyBorder="1"/>
    <xf numFmtId="2" fontId="0" fillId="0" borderId="10" xfId="0" applyNumberFormat="1" applyBorder="1"/>
    <xf numFmtId="165" fontId="0" fillId="9" borderId="4" xfId="0" applyNumberFormat="1" applyFill="1" applyBorder="1"/>
    <xf numFmtId="0" fontId="2" fillId="8" borderId="4" xfId="0" applyFont="1" applyFill="1" applyBorder="1"/>
    <xf numFmtId="0" fontId="9" fillId="4" borderId="21" xfId="0" applyFont="1" applyFill="1" applyBorder="1" applyAlignment="1">
      <alignment horizontal="center" vertical="center" wrapText="1"/>
    </xf>
    <xf numFmtId="0" fontId="2" fillId="2" borderId="14" xfId="0" applyFont="1" applyFill="1" applyBorder="1" applyAlignment="1">
      <alignment wrapText="1"/>
    </xf>
    <xf numFmtId="0" fontId="2" fillId="3" borderId="20" xfId="0" applyFont="1" applyFill="1" applyBorder="1" applyAlignment="1">
      <alignment wrapText="1"/>
    </xf>
    <xf numFmtId="0" fontId="2" fillId="3" borderId="17" xfId="0" applyFont="1" applyFill="1" applyBorder="1" applyAlignment="1">
      <alignment wrapText="1"/>
    </xf>
    <xf numFmtId="0" fontId="2" fillId="5" borderId="20" xfId="0" applyFont="1" applyFill="1" applyBorder="1" applyAlignment="1">
      <alignment wrapText="1"/>
    </xf>
    <xf numFmtId="0" fontId="2" fillId="5" borderId="16" xfId="0" applyFont="1" applyFill="1" applyBorder="1" applyAlignment="1">
      <alignment wrapText="1"/>
    </xf>
    <xf numFmtId="0" fontId="2" fillId="5" borderId="26" xfId="0" applyFont="1" applyFill="1" applyBorder="1" applyAlignment="1">
      <alignment wrapText="1"/>
    </xf>
    <xf numFmtId="0" fontId="2" fillId="5" borderId="15" xfId="0" applyFont="1" applyFill="1" applyBorder="1" applyAlignment="1">
      <alignment wrapText="1"/>
    </xf>
    <xf numFmtId="0" fontId="2" fillId="8" borderId="15" xfId="0" applyFont="1" applyFill="1" applyBorder="1" applyAlignment="1">
      <alignment wrapText="1"/>
    </xf>
    <xf numFmtId="0" fontId="2" fillId="8" borderId="26" xfId="0" applyFont="1" applyFill="1" applyBorder="1" applyAlignment="1">
      <alignment wrapText="1"/>
    </xf>
    <xf numFmtId="0" fontId="2" fillId="3" borderId="16" xfId="0" applyFont="1" applyFill="1" applyBorder="1" applyAlignment="1">
      <alignment wrapText="1"/>
    </xf>
    <xf numFmtId="0" fontId="2" fillId="3" borderId="27" xfId="0" applyFont="1" applyFill="1" applyBorder="1" applyAlignment="1">
      <alignment wrapText="1"/>
    </xf>
    <xf numFmtId="0" fontId="2" fillId="10" borderId="28" xfId="0" applyFont="1" applyFill="1" applyBorder="1" applyAlignment="1">
      <alignment wrapText="1"/>
    </xf>
    <xf numFmtId="0" fontId="2" fillId="10" borderId="16" xfId="0" applyFont="1" applyFill="1" applyBorder="1" applyAlignment="1">
      <alignment wrapText="1"/>
    </xf>
    <xf numFmtId="0" fontId="2" fillId="10" borderId="14" xfId="0" applyFont="1" applyFill="1" applyBorder="1" applyAlignment="1">
      <alignment wrapText="1"/>
    </xf>
    <xf numFmtId="0" fontId="10" fillId="0" borderId="15" xfId="0" applyFont="1" applyFill="1" applyBorder="1" applyAlignment="1">
      <alignment horizontal="left" vertical="top" wrapText="1"/>
    </xf>
    <xf numFmtId="0" fontId="10" fillId="0" borderId="0" xfId="0" applyFont="1" applyFill="1" applyBorder="1" applyAlignment="1">
      <alignment horizontal="left" vertical="top" wrapText="1"/>
    </xf>
    <xf numFmtId="0" fontId="11" fillId="0" borderId="0" xfId="0" applyFont="1" applyFill="1" applyBorder="1" applyAlignment="1">
      <alignment horizontal="right" vertical="top" wrapText="1"/>
    </xf>
    <xf numFmtId="2" fontId="10" fillId="7" borderId="0" xfId="0" applyNumberFormat="1" applyFont="1" applyFill="1" applyBorder="1" applyAlignment="1">
      <alignment horizontal="center" vertical="center"/>
    </xf>
    <xf numFmtId="2" fontId="10" fillId="6" borderId="0" xfId="0" applyNumberFormat="1" applyFont="1" applyFill="1" applyBorder="1" applyAlignment="1">
      <alignment horizontal="center" vertical="center"/>
    </xf>
    <xf numFmtId="0" fontId="2" fillId="10" borderId="26" xfId="0" applyFont="1" applyFill="1" applyBorder="1" applyAlignment="1">
      <alignment horizontal="center" wrapText="1"/>
    </xf>
    <xf numFmtId="0" fontId="2" fillId="10" borderId="15" xfId="0" applyFont="1" applyFill="1" applyBorder="1" applyAlignment="1">
      <alignment horizontal="center" wrapText="1"/>
    </xf>
    <xf numFmtId="0" fontId="2" fillId="6" borderId="3" xfId="0" applyFont="1" applyFill="1" applyBorder="1" applyAlignment="1">
      <alignment horizontal="center"/>
    </xf>
    <xf numFmtId="0" fontId="2" fillId="6" borderId="2" xfId="0" applyFont="1" applyFill="1" applyBorder="1" applyAlignment="1">
      <alignment horizontal="center"/>
    </xf>
    <xf numFmtId="0" fontId="2" fillId="6" borderId="24" xfId="0" applyFont="1" applyFill="1" applyBorder="1" applyAlignment="1">
      <alignment horizontal="center"/>
    </xf>
    <xf numFmtId="2" fontId="2" fillId="7" borderId="3" xfId="0" applyNumberFormat="1" applyFont="1" applyFill="1" applyBorder="1" applyAlignment="1">
      <alignment horizontal="center"/>
    </xf>
    <xf numFmtId="2" fontId="2" fillId="7" borderId="18" xfId="0" applyNumberFormat="1" applyFont="1" applyFill="1" applyBorder="1" applyAlignment="1">
      <alignment horizontal="center"/>
    </xf>
    <xf numFmtId="0" fontId="12" fillId="0" borderId="0" xfId="0" applyFont="1" applyFill="1" applyBorder="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'Main data'!$B$1</c:f>
              <c:strCache>
                <c:ptCount val="1"/>
                <c:pt idx="0">
                  <c:v>Requested international/conditional finance within INDCs</c:v>
                </c:pt>
              </c:strCache>
            </c:strRef>
          </c:tx>
          <c:spPr>
            <a:solidFill>
              <a:schemeClr val="accent1"/>
            </a:solidFill>
            <a:ln>
              <a:noFill/>
            </a:ln>
            <a:effectLst/>
          </c:spPr>
          <c:invertIfNegative val="0"/>
          <c:cat>
            <c:strRef>
              <c:f>'Main data'!$A$2:$A$4</c:f>
              <c:strCache>
                <c:ptCount val="3"/>
                <c:pt idx="0">
                  <c:v>Mitigation</c:v>
                </c:pt>
                <c:pt idx="1">
                  <c:v>Adaptation</c:v>
                </c:pt>
                <c:pt idx="2">
                  <c:v>Total</c:v>
                </c:pt>
              </c:strCache>
            </c:strRef>
          </c:cat>
          <c:val>
            <c:numRef>
              <c:f>'Main data'!$B$2:$B$4</c:f>
              <c:numCache>
                <c:formatCode>0.0</c:formatCode>
                <c:ptCount val="3"/>
                <c:pt idx="0">
                  <c:v>152.3244468363516</c:v>
                </c:pt>
                <c:pt idx="1">
                  <c:v>64.881309999999999</c:v>
                </c:pt>
                <c:pt idx="2">
                  <c:v>217.20575683635161</c:v>
                </c:pt>
              </c:numCache>
            </c:numRef>
          </c:val>
        </c:ser>
        <c:ser>
          <c:idx val="1"/>
          <c:order val="1"/>
          <c:tx>
            <c:strRef>
              <c:f>'Main data'!$C$1</c:f>
              <c:strCache>
                <c:ptCount val="1"/>
                <c:pt idx="0">
                  <c:v>Estimated international/conditional finance needs for INDCs</c:v>
                </c:pt>
              </c:strCache>
            </c:strRef>
          </c:tx>
          <c:spPr>
            <a:solidFill>
              <a:schemeClr val="accent2"/>
            </a:solidFill>
            <a:ln>
              <a:noFill/>
            </a:ln>
            <a:effectLst/>
          </c:spPr>
          <c:invertIfNegative val="0"/>
          <c:cat>
            <c:strRef>
              <c:f>'Main data'!$A$2:$A$4</c:f>
              <c:strCache>
                <c:ptCount val="3"/>
                <c:pt idx="0">
                  <c:v>Mitigation</c:v>
                </c:pt>
                <c:pt idx="1">
                  <c:v>Adaptation</c:v>
                </c:pt>
                <c:pt idx="2">
                  <c:v>Total</c:v>
                </c:pt>
              </c:strCache>
            </c:strRef>
          </c:cat>
          <c:val>
            <c:numRef>
              <c:f>'Main data'!$C$2:$C$4</c:f>
              <c:numCache>
                <c:formatCode>0.0</c:formatCode>
                <c:ptCount val="3"/>
                <c:pt idx="0">
                  <c:v>595.97531344786978</c:v>
                </c:pt>
                <c:pt idx="1">
                  <c:v>443.3291504510849</c:v>
                </c:pt>
                <c:pt idx="2">
                  <c:v>1039.3044638989552</c:v>
                </c:pt>
              </c:numCache>
            </c:numRef>
          </c:val>
        </c:ser>
        <c:dLbls>
          <c:showLegendKey val="0"/>
          <c:showVal val="0"/>
          <c:showCatName val="0"/>
          <c:showSerName val="0"/>
          <c:showPercent val="0"/>
          <c:showBubbleSize val="0"/>
        </c:dLbls>
        <c:gapWidth val="219"/>
        <c:overlap val="-27"/>
        <c:axId val="251074320"/>
        <c:axId val="251074712"/>
      </c:barChart>
      <c:catAx>
        <c:axId val="251074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1074712"/>
        <c:crosses val="autoZero"/>
        <c:auto val="1"/>
        <c:lblAlgn val="ctr"/>
        <c:lblOffset val="100"/>
        <c:noMultiLvlLbl val="0"/>
      </c:catAx>
      <c:valAx>
        <c:axId val="25107471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US$</a:t>
                </a:r>
                <a:r>
                  <a:rPr lang="en-GB" baseline="0"/>
                  <a:t> billions</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10743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'Main data'!$B$6</c:f>
              <c:strCache>
                <c:ptCount val="1"/>
                <c:pt idx="0">
                  <c:v>Annual requested international/conditional finance within INDCs</c:v>
                </c:pt>
              </c:strCache>
            </c:strRef>
          </c:tx>
          <c:spPr>
            <a:solidFill>
              <a:schemeClr val="accent1"/>
            </a:solidFill>
            <a:ln>
              <a:noFill/>
            </a:ln>
            <a:effectLst/>
          </c:spPr>
          <c:invertIfNegative val="0"/>
          <c:cat>
            <c:strRef>
              <c:f>'Main data'!$A$7:$A$9</c:f>
              <c:strCache>
                <c:ptCount val="3"/>
                <c:pt idx="0">
                  <c:v>Mitigation</c:v>
                </c:pt>
                <c:pt idx="1">
                  <c:v>Adaptation</c:v>
                </c:pt>
                <c:pt idx="2">
                  <c:v>Total</c:v>
                </c:pt>
              </c:strCache>
            </c:strRef>
          </c:cat>
          <c:val>
            <c:numRef>
              <c:f>'Main data'!$B$7:$B$9</c:f>
              <c:numCache>
                <c:formatCode>0.0</c:formatCode>
                <c:ptCount val="3"/>
                <c:pt idx="0">
                  <c:v>14.484929109837255</c:v>
                </c:pt>
                <c:pt idx="1">
                  <c:v>5.3775598564147797</c:v>
                </c:pt>
                <c:pt idx="2">
                  <c:v>19.862488966252034</c:v>
                </c:pt>
              </c:numCache>
            </c:numRef>
          </c:val>
        </c:ser>
        <c:ser>
          <c:idx val="1"/>
          <c:order val="1"/>
          <c:tx>
            <c:strRef>
              <c:f>'Main data'!$C$6</c:f>
              <c:strCache>
                <c:ptCount val="1"/>
                <c:pt idx="0">
                  <c:v>Annual estimated international/conditional finance needs for INDCs</c:v>
                </c:pt>
              </c:strCache>
            </c:strRef>
          </c:tx>
          <c:spPr>
            <a:solidFill>
              <a:schemeClr val="accent2"/>
            </a:solidFill>
            <a:ln>
              <a:noFill/>
            </a:ln>
            <a:effectLst/>
          </c:spPr>
          <c:invertIfNegative val="0"/>
          <c:cat>
            <c:strRef>
              <c:f>'Main data'!$A$7:$A$9</c:f>
              <c:strCache>
                <c:ptCount val="3"/>
                <c:pt idx="0">
                  <c:v>Mitigation</c:v>
                </c:pt>
                <c:pt idx="1">
                  <c:v>Adaptation</c:v>
                </c:pt>
                <c:pt idx="2">
                  <c:v>Total</c:v>
                </c:pt>
              </c:strCache>
            </c:strRef>
          </c:cat>
          <c:val>
            <c:numRef>
              <c:f>'Main data'!$C$7:$C$9</c:f>
              <c:numCache>
                <c:formatCode>0.00</c:formatCode>
                <c:ptCount val="3"/>
                <c:pt idx="0">
                  <c:v>53.779560688487017</c:v>
                </c:pt>
                <c:pt idx="1">
                  <c:v>39.930161038755692</c:v>
                </c:pt>
                <c:pt idx="2">
                  <c:v>93.709721727242709</c:v>
                </c:pt>
              </c:numCache>
            </c:numRef>
          </c:val>
        </c:ser>
        <c:dLbls>
          <c:showLegendKey val="0"/>
          <c:showVal val="0"/>
          <c:showCatName val="0"/>
          <c:showSerName val="0"/>
          <c:showPercent val="0"/>
          <c:showBubbleSize val="0"/>
        </c:dLbls>
        <c:gapWidth val="219"/>
        <c:overlap val="-27"/>
        <c:axId val="251075496"/>
        <c:axId val="251075888"/>
      </c:barChart>
      <c:catAx>
        <c:axId val="251075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1075888"/>
        <c:crosses val="autoZero"/>
        <c:auto val="1"/>
        <c:lblAlgn val="ctr"/>
        <c:lblOffset val="100"/>
        <c:noMultiLvlLbl val="0"/>
      </c:catAx>
      <c:valAx>
        <c:axId val="25107588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US$</a:t>
                </a:r>
                <a:r>
                  <a:rPr lang="en-GB" baseline="0"/>
                  <a:t> billions per year</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1075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19050</xdr:colOff>
      <xdr:row>0</xdr:row>
      <xdr:rowOff>9524</xdr:rowOff>
    </xdr:from>
    <xdr:ext cx="9086850" cy="12915330"/>
    <xdr:sp macro="" textlink="">
      <xdr:nvSpPr>
        <xdr:cNvPr id="2" name="TextBox 1"/>
        <xdr:cNvSpPr txBox="1"/>
      </xdr:nvSpPr>
      <xdr:spPr>
        <a:xfrm>
          <a:off x="19050" y="9524"/>
          <a:ext cx="9086850" cy="12915330"/>
        </a:xfrm>
        <a:prstGeom prst="rect">
          <a:avLst/>
        </a:prstGeom>
        <a:solidFill>
          <a:schemeClr val="accent4"/>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lang="en-GB" sz="1600" b="1">
              <a:solidFill>
                <a:schemeClr val="dk1"/>
              </a:solidFill>
              <a:effectLst/>
              <a:latin typeface="+mn-lt"/>
              <a:ea typeface="+mn-ea"/>
              <a:cs typeface="+mn-cs"/>
            </a:rPr>
            <a:t>Methodology and</a:t>
          </a:r>
          <a:r>
            <a:rPr lang="en-GB" sz="1600" b="1" baseline="0">
              <a:solidFill>
                <a:schemeClr val="dk1"/>
              </a:solidFill>
              <a:effectLst/>
              <a:latin typeface="+mn-lt"/>
              <a:ea typeface="+mn-ea"/>
              <a:cs typeface="+mn-cs"/>
            </a:rPr>
            <a:t> c</a:t>
          </a:r>
          <a:r>
            <a:rPr lang="en-GB" sz="1600" b="1">
              <a:solidFill>
                <a:schemeClr val="dk1"/>
              </a:solidFill>
              <a:effectLst/>
              <a:latin typeface="+mn-lt"/>
              <a:ea typeface="+mn-ea"/>
              <a:cs typeface="+mn-cs"/>
            </a:rPr>
            <a:t>aveats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Our analysis shows the scale of funding needed by LDCs to implement their INDCs. To arrive at these figures we investigated the full funding needs for climate finance as expressed in the INDCs versus the commitments from funders. To arrive at the full funding needs of INDCs we worked with available data in hand. The information provided by countries is of varying levels of clarity. Therefore, estimates were made to produce a "ball park" figure for the total international financial support required to successfully implement both the adaptation and mitigation components of LDC INDCs.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method used to estimate this international finance varied depending on the data supplied, which ranged significantly from country to country. When possible, financial data provided within the INDC was used, and when not available an extrapolation was performed using carbon emissions per country for mitigation requirements. Across countries we see varying levels of clarity around adaptation versus mitigation finance, and international versus domestic sources of funding. Countries provide limited clarity on how they estimate international climate finance needs. Adaptation costs are also not as well estimated, with mitigation projects often clearly costed and explained within several countries INDCs. Adaptation is much more cross sectorial and nationwide making it much harder to estimate. Many state that their development priorities are to adapt, and because of this recognition they are likely to be willing to spend more of their own domestic finance on adaptation, whilst wanting more international support for mitigation, which is not their most pressing priority.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It is understandable that the way in which this finance has been estimated is full of caveats; however, it is designed to simply highlight the ever growing need for climate finance from developed to developing countries.  The methods deployed to estimate the international finance required for both mitigation and adaptation needs within LDC INDCs is further discussed below. </a:t>
          </a:r>
        </a:p>
        <a:p>
          <a:r>
            <a:rPr lang="en-GB" sz="1100" b="1">
              <a:solidFill>
                <a:schemeClr val="dk1"/>
              </a:solidFill>
              <a:effectLst/>
              <a:latin typeface="+mn-lt"/>
              <a:ea typeface="+mn-ea"/>
              <a:cs typeface="+mn-cs"/>
            </a:rPr>
            <a:t> </a:t>
          </a:r>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44 of the 48 LDCs have submitted their INDCs to the UNFCCC, with Angola, Nepal, Timor-Leste and Tuvalu the only absentees. Despite over 90 per cent of LDCs submitting their INDCs, only 15 provided fully costed international, or conditional financial needs for the implementation of their INDCs. Furthermore, six LDCs, including: Bhutan, Gambia, Mozambique, Myanmar, Malawi and Yemen did not provide any “additional” finance estimates. Consequently, in order to develop a full picture of LDC INDC needs, the missing financial needs, for both mitigation and adaptation were estimated. This however brought up numerous challenges: </a:t>
          </a:r>
        </a:p>
        <a:p>
          <a:endParaRPr lang="en-GB" sz="1100"/>
        </a:p>
        <a:p>
          <a:pPr lvl="0"/>
          <a:r>
            <a:rPr lang="en-GB" sz="1100" b="1">
              <a:solidFill>
                <a:schemeClr val="dk1"/>
              </a:solidFill>
              <a:effectLst/>
              <a:latin typeface="+mn-lt"/>
              <a:ea typeface="+mn-ea"/>
              <a:cs typeface="+mn-cs"/>
              <a:sym typeface="Wingdings" panose="05000000000000000000" pitchFamily="2" charset="2"/>
            </a:rPr>
            <a:t> </a:t>
          </a:r>
          <a:r>
            <a:rPr lang="en-GB" sz="1100" b="1">
              <a:solidFill>
                <a:schemeClr val="dk1"/>
              </a:solidFill>
              <a:effectLst/>
              <a:latin typeface="+mn-lt"/>
              <a:ea typeface="+mn-ea"/>
              <a:cs typeface="+mn-cs"/>
            </a:rPr>
            <a:t>Definition of international finance: </a:t>
          </a:r>
          <a:r>
            <a:rPr lang="en-GB" sz="1100">
              <a:solidFill>
                <a:schemeClr val="dk1"/>
              </a:solidFill>
              <a:effectLst/>
              <a:latin typeface="+mn-lt"/>
              <a:ea typeface="+mn-ea"/>
              <a:cs typeface="+mn-cs"/>
            </a:rPr>
            <a:t>within the LDC INDCs most costings are split into “conditional” and “unconditional” finance requirements for planned mitigation, adaptation, capacity building and technology transfer projects and programmes. Within most INDCs, conditional was used interchangeably with international finance needs, whilst unconditional was used to outline those projects the LDC planned to finance through domestic means. Overall, conditional finance was assumed to represent international finance needs, unless specified within the INDC. </a:t>
          </a:r>
        </a:p>
        <a:p>
          <a:pPr lvl="0"/>
          <a:endParaRPr lang="en-GB" sz="1100">
            <a:solidFill>
              <a:schemeClr val="dk1"/>
            </a:solidFill>
            <a:effectLst/>
            <a:latin typeface="+mn-lt"/>
            <a:ea typeface="+mn-ea"/>
            <a:cs typeface="+mn-cs"/>
          </a:endParaRPr>
        </a:p>
        <a:p>
          <a:pPr lvl="0"/>
          <a:r>
            <a:rPr lang="en-GB" sz="1100" b="1">
              <a:solidFill>
                <a:schemeClr val="dk1"/>
              </a:solidFill>
              <a:effectLst/>
              <a:latin typeface="+mn-lt"/>
              <a:ea typeface="+mn-ea"/>
              <a:cs typeface="+mn-cs"/>
              <a:sym typeface="Wingdings" panose="05000000000000000000" pitchFamily="2" charset="2"/>
            </a:rPr>
            <a:t></a:t>
          </a:r>
          <a:r>
            <a:rPr lang="en-GB" sz="1100" b="1">
              <a:solidFill>
                <a:schemeClr val="dk1"/>
              </a:solidFill>
              <a:effectLst/>
              <a:latin typeface="+mn-lt"/>
              <a:ea typeface="+mn-ea"/>
              <a:cs typeface="+mn-cs"/>
            </a:rPr>
            <a:t> Period of implementation: </a:t>
          </a:r>
          <a:r>
            <a:rPr lang="en-GB" sz="1100">
              <a:solidFill>
                <a:schemeClr val="dk1"/>
              </a:solidFill>
              <a:effectLst/>
              <a:latin typeface="+mn-lt"/>
              <a:ea typeface="+mn-ea"/>
              <a:cs typeface="+mn-cs"/>
            </a:rPr>
            <a:t>although INDCs were originally designed to cover the period post-2020, many LDC INDCs varied considerably on both their start date and length of implementation, from as little as two (e.g. Somalia) to as long as 15 years (e.g. Eritrea). Furthermore, in some cases the time period varied within country LDCs, between adaptation and mitigation programmes.  It was attempted in all 42 cases to determine the start year and length of the INDC, however, where not possible it was assumed to be between 2020/21 to 2030. Given these variations, an average of 11.08 years for mitigation and 11.10 for adaptation was used.</a:t>
          </a:r>
        </a:p>
        <a:p>
          <a:pPr lvl="0"/>
          <a:endParaRPr lang="en-GB" sz="1100" b="1">
            <a:solidFill>
              <a:schemeClr val="dk1"/>
            </a:solidFill>
            <a:effectLst/>
            <a:latin typeface="+mn-lt"/>
            <a:ea typeface="+mn-ea"/>
            <a:cs typeface="+mn-cs"/>
            <a:sym typeface="Wingdings" panose="05000000000000000000" pitchFamily="2" charset="2"/>
          </a:endParaRPr>
        </a:p>
        <a:p>
          <a:pPr lvl="0"/>
          <a:r>
            <a:rPr lang="en-GB" sz="1100" b="1">
              <a:solidFill>
                <a:schemeClr val="dk1"/>
              </a:solidFill>
              <a:effectLst/>
              <a:latin typeface="+mn-lt"/>
              <a:ea typeface="+mn-ea"/>
              <a:cs typeface="+mn-cs"/>
              <a:sym typeface="Wingdings" panose="05000000000000000000" pitchFamily="2" charset="2"/>
            </a:rPr>
            <a:t></a:t>
          </a:r>
          <a:r>
            <a:rPr lang="en-GB" sz="1100" b="1">
              <a:solidFill>
                <a:schemeClr val="dk1"/>
              </a:solidFill>
              <a:effectLst/>
              <a:latin typeface="+mn-lt"/>
              <a:ea typeface="+mn-ea"/>
              <a:cs typeface="+mn-cs"/>
            </a:rPr>
            <a:t> Capacity building and technology transfer: </a:t>
          </a:r>
          <a:r>
            <a:rPr lang="en-GB" sz="1100">
              <a:solidFill>
                <a:schemeClr val="dk1"/>
              </a:solidFill>
              <a:effectLst/>
              <a:latin typeface="+mn-lt"/>
              <a:ea typeface="+mn-ea"/>
              <a:cs typeface="+mn-cs"/>
            </a:rPr>
            <a:t>in addition to mitigation and adaptation defined projects and programmes, several INDCs stated costed finance requests for capacity building and technology transfer activities, on average at 3 per cent of total finance. To simplify the analysis only mitigation and adaptation requests were analysed, therefore the total international finance estimated would increase by roughly 3.4 per cent when including these estimates.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When estimating international finance needs for INDC implementation real LDC data was used whenever possible. Therefore, as a result of the varying data supplied within the INDCs there were six different methods for estimating the missing costings:</a:t>
          </a:r>
        </a:p>
        <a:p>
          <a:endParaRPr lang="en-GB" sz="1100">
            <a:solidFill>
              <a:schemeClr val="dk1"/>
            </a:solidFill>
            <a:effectLst/>
            <a:latin typeface="+mn-lt"/>
            <a:ea typeface="+mn-ea"/>
            <a:cs typeface="+mn-cs"/>
          </a:endParaRPr>
        </a:p>
        <a:p>
          <a:pPr lvl="0"/>
          <a:r>
            <a:rPr lang="en-GB" sz="1100" b="1">
              <a:solidFill>
                <a:schemeClr val="dk1"/>
              </a:solidFill>
              <a:effectLst/>
              <a:latin typeface="+mn-lt"/>
              <a:ea typeface="+mn-ea"/>
              <a:cs typeface="+mn-cs"/>
              <a:sym typeface="Wingdings" panose="05000000000000000000" pitchFamily="2" charset="2"/>
            </a:rPr>
            <a:t></a:t>
          </a:r>
          <a:r>
            <a:rPr lang="en-GB" sz="1100" b="1">
              <a:solidFill>
                <a:schemeClr val="dk1"/>
              </a:solidFill>
              <a:effectLst/>
              <a:latin typeface="+mn-lt"/>
              <a:ea typeface="+mn-ea"/>
              <a:cs typeface="+mn-cs"/>
            </a:rPr>
            <a:t> 15 LDCs provided fully costed international finance requests within their INDCs. Those </a:t>
          </a:r>
          <a:r>
            <a:rPr lang="en-GB" sz="1100">
              <a:solidFill>
                <a:schemeClr val="dk1"/>
              </a:solidFill>
              <a:effectLst/>
              <a:latin typeface="+mn-lt"/>
              <a:ea typeface="+mn-ea"/>
              <a:cs typeface="+mn-cs"/>
            </a:rPr>
            <a:t>countries which also provided domestic costs, 12 in total, were used to aid in the extrapolation of missing data, including: the average percentage of mitigation (55 per cent) and adaptation (42 per cent) finance requested; country and average LDC percentage of international finance requested (84 per cent); and annual international mitigation finance per country carbon emissions (US$0.0005 billion per LDC ktCO</a:t>
          </a:r>
          <a:r>
            <a:rPr lang="en-GB" sz="1100" baseline="-25000">
              <a:solidFill>
                <a:schemeClr val="dk1"/>
              </a:solidFill>
              <a:effectLst/>
              <a:latin typeface="+mn-lt"/>
              <a:ea typeface="+mn-ea"/>
              <a:cs typeface="+mn-cs"/>
            </a:rPr>
            <a:t>2</a:t>
          </a:r>
          <a:r>
            <a:rPr lang="en-GB" sz="1100">
              <a:solidFill>
                <a:schemeClr val="dk1"/>
              </a:solidFill>
              <a:effectLst/>
              <a:latin typeface="+mn-lt"/>
              <a:ea typeface="+mn-ea"/>
              <a:cs typeface="+mn-cs"/>
            </a:rPr>
            <a:t>e). </a:t>
          </a:r>
        </a:p>
        <a:p>
          <a:pPr lvl="0"/>
          <a:endParaRPr lang="en-GB" sz="1100">
            <a:solidFill>
              <a:schemeClr val="dk1"/>
            </a:solidFill>
            <a:effectLst/>
            <a:latin typeface="+mn-lt"/>
            <a:ea typeface="+mn-ea"/>
            <a:cs typeface="+mn-cs"/>
          </a:endParaRPr>
        </a:p>
        <a:p>
          <a:pPr lvl="0"/>
          <a:r>
            <a:rPr lang="en-GB" sz="1100" b="1">
              <a:solidFill>
                <a:schemeClr val="dk1"/>
              </a:solidFill>
              <a:effectLst/>
              <a:latin typeface="+mn-lt"/>
              <a:ea typeface="+mn-ea"/>
              <a:cs typeface="+mn-cs"/>
              <a:sym typeface="Wingdings" panose="05000000000000000000" pitchFamily="2" charset="2"/>
            </a:rPr>
            <a:t></a:t>
          </a:r>
          <a:r>
            <a:rPr lang="en-GB" sz="1100" b="1">
              <a:solidFill>
                <a:schemeClr val="dk1"/>
              </a:solidFill>
              <a:effectLst/>
              <a:latin typeface="+mn-lt"/>
              <a:ea typeface="+mn-ea"/>
              <a:cs typeface="+mn-cs"/>
            </a:rPr>
            <a:t> 9 LDCs provided at least one of international and total mitigation, adaptation or total finance. </a:t>
          </a:r>
          <a:r>
            <a:rPr lang="en-GB" sz="1100">
              <a:solidFill>
                <a:schemeClr val="dk1"/>
              </a:solidFill>
              <a:effectLst/>
              <a:latin typeface="+mn-lt"/>
              <a:ea typeface="+mn-ea"/>
              <a:cs typeface="+mn-cs"/>
            </a:rPr>
            <a:t>This enabled the calculation of a LDC specific international finance ratio, from which the remaining finance gaps were filled. </a:t>
          </a:r>
        </a:p>
        <a:p>
          <a:pPr lvl="0"/>
          <a:endParaRPr lang="en-GB" sz="1100" b="1">
            <a:solidFill>
              <a:schemeClr val="dk1"/>
            </a:solidFill>
            <a:effectLst/>
            <a:latin typeface="+mn-lt"/>
            <a:ea typeface="+mn-ea"/>
            <a:cs typeface="+mn-cs"/>
          </a:endParaRPr>
        </a:p>
        <a:p>
          <a:pPr lvl="0"/>
          <a:r>
            <a:rPr lang="en-GB" sz="1100" b="1">
              <a:solidFill>
                <a:schemeClr val="dk1"/>
              </a:solidFill>
              <a:effectLst/>
              <a:latin typeface="+mn-lt"/>
              <a:ea typeface="+mn-ea"/>
              <a:cs typeface="+mn-cs"/>
              <a:sym typeface="Wingdings" panose="05000000000000000000" pitchFamily="2" charset="2"/>
            </a:rPr>
            <a:t></a:t>
          </a:r>
          <a:r>
            <a:rPr lang="en-GB" sz="1100" b="1">
              <a:solidFill>
                <a:schemeClr val="dk1"/>
              </a:solidFill>
              <a:effectLst/>
              <a:latin typeface="+mn-lt"/>
              <a:ea typeface="+mn-ea"/>
              <a:cs typeface="+mn-cs"/>
            </a:rPr>
            <a:t> 8 LDCs provided no international finance but fully costed total finance needs.</a:t>
          </a:r>
          <a:r>
            <a:rPr lang="en-GB" sz="1100">
              <a:solidFill>
                <a:schemeClr val="dk1"/>
              </a:solidFill>
              <a:effectLst/>
              <a:latin typeface="+mn-lt"/>
              <a:ea typeface="+mn-ea"/>
              <a:cs typeface="+mn-cs"/>
            </a:rPr>
            <a:t> The international finance was then calculated using the average international finance of 84 per cent. </a:t>
          </a:r>
        </a:p>
        <a:p>
          <a:pPr lvl="0"/>
          <a:endParaRPr lang="en-GB" sz="1100" b="1">
            <a:solidFill>
              <a:schemeClr val="dk1"/>
            </a:solidFill>
            <a:effectLst/>
            <a:latin typeface="+mn-lt"/>
            <a:ea typeface="+mn-ea"/>
            <a:cs typeface="+mn-cs"/>
          </a:endParaRPr>
        </a:p>
        <a:p>
          <a:pPr lvl="0"/>
          <a:r>
            <a:rPr lang="en-GB" sz="1100" b="1">
              <a:solidFill>
                <a:schemeClr val="dk1"/>
              </a:solidFill>
              <a:effectLst/>
              <a:latin typeface="+mn-lt"/>
              <a:ea typeface="+mn-ea"/>
              <a:cs typeface="+mn-cs"/>
              <a:sym typeface="Wingdings" panose="05000000000000000000" pitchFamily="2" charset="2"/>
            </a:rPr>
            <a:t> </a:t>
          </a:r>
          <a:r>
            <a:rPr lang="en-GB" sz="1100" b="1">
              <a:solidFill>
                <a:schemeClr val="dk1"/>
              </a:solidFill>
              <a:effectLst/>
              <a:latin typeface="+mn-lt"/>
              <a:ea typeface="+mn-ea"/>
              <a:cs typeface="+mn-cs"/>
            </a:rPr>
            <a:t>3 LDCs provided no total finance but one category of international finance, </a:t>
          </a:r>
          <a:r>
            <a:rPr lang="en-GB" sz="1100">
              <a:solidFill>
                <a:schemeClr val="dk1"/>
              </a:solidFill>
              <a:effectLst/>
              <a:latin typeface="+mn-lt"/>
              <a:ea typeface="+mn-ea"/>
              <a:cs typeface="+mn-cs"/>
            </a:rPr>
            <a:t>therefore the remaining missing data was filled using the LDC averages for mitigation and adaptation finance of 55 and 42 per cent respectively. </a:t>
          </a:r>
        </a:p>
        <a:p>
          <a:pPr lvl="0"/>
          <a:endParaRPr lang="en-GB" sz="1100" b="1">
            <a:solidFill>
              <a:schemeClr val="dk1"/>
            </a:solidFill>
            <a:effectLst/>
            <a:latin typeface="+mn-lt"/>
            <a:ea typeface="+mn-ea"/>
            <a:cs typeface="+mn-cs"/>
          </a:endParaRPr>
        </a:p>
        <a:p>
          <a:pPr lvl="0"/>
          <a:r>
            <a:rPr lang="en-GB" sz="1100" b="1">
              <a:solidFill>
                <a:schemeClr val="dk1"/>
              </a:solidFill>
              <a:effectLst/>
              <a:latin typeface="+mn-lt"/>
              <a:ea typeface="+mn-ea"/>
              <a:cs typeface="+mn-cs"/>
              <a:sym typeface="Wingdings" panose="05000000000000000000" pitchFamily="2" charset="2"/>
            </a:rPr>
            <a:t> </a:t>
          </a:r>
          <a:r>
            <a:rPr lang="en-GB" sz="1100" b="1">
              <a:solidFill>
                <a:schemeClr val="dk1"/>
              </a:solidFill>
              <a:effectLst/>
              <a:latin typeface="+mn-lt"/>
              <a:ea typeface="+mn-ea"/>
              <a:cs typeface="+mn-cs"/>
            </a:rPr>
            <a:t>3 LDCs provided only one total finance category, </a:t>
          </a:r>
          <a:r>
            <a:rPr lang="en-GB" sz="1100">
              <a:solidFill>
                <a:schemeClr val="dk1"/>
              </a:solidFill>
              <a:effectLst/>
              <a:latin typeface="+mn-lt"/>
              <a:ea typeface="+mn-ea"/>
              <a:cs typeface="+mn-cs"/>
            </a:rPr>
            <a:t>therefore the international finance was calculated in sequence of the equivalent international categories to the available data, using the combination of the above two methods. </a:t>
          </a:r>
        </a:p>
        <a:p>
          <a:pPr lvl="0"/>
          <a:endParaRPr lang="en-GB" sz="1100" b="1">
            <a:solidFill>
              <a:schemeClr val="dk1"/>
            </a:solidFill>
            <a:effectLst/>
            <a:latin typeface="+mn-lt"/>
            <a:ea typeface="+mn-ea"/>
            <a:cs typeface="+mn-cs"/>
            <a:sym typeface="Wingdings" panose="05000000000000000000" pitchFamily="2" charset="2"/>
          </a:endParaRPr>
        </a:p>
        <a:p>
          <a:pPr lvl="0"/>
          <a:r>
            <a:rPr lang="en-GB" sz="1100" b="0">
              <a:solidFill>
                <a:schemeClr val="dk1"/>
              </a:solidFill>
              <a:effectLst/>
              <a:latin typeface="+mn-lt"/>
              <a:ea typeface="+mn-ea"/>
              <a:cs typeface="+mn-cs"/>
              <a:sym typeface="Wingdings" panose="05000000000000000000" pitchFamily="2" charset="2"/>
            </a:rPr>
            <a:t> </a:t>
          </a:r>
          <a:r>
            <a:rPr lang="en-GB" sz="1100" b="0">
              <a:solidFill>
                <a:schemeClr val="dk1"/>
              </a:solidFill>
              <a:effectLst/>
              <a:latin typeface="+mn-lt"/>
              <a:ea typeface="+mn-ea"/>
              <a:cs typeface="+mn-cs"/>
            </a:rPr>
            <a:t>Finally, 6 LDCs provided no costed estimates, </a:t>
          </a:r>
          <a:r>
            <a:rPr lang="en-GB" sz="1100">
              <a:solidFill>
                <a:schemeClr val="dk1"/>
              </a:solidFill>
              <a:effectLst/>
              <a:latin typeface="+mn-lt"/>
              <a:ea typeface="+mn-ea"/>
              <a:cs typeface="+mn-cs"/>
            </a:rPr>
            <a:t>so international finance needs were estimated by extrapolating with annual average international mitigation finance per country emissions (US$0.0005 billion per LDC ktCO</a:t>
          </a:r>
          <a:r>
            <a:rPr lang="en-GB" sz="1100" baseline="-25000">
              <a:solidFill>
                <a:schemeClr val="dk1"/>
              </a:solidFill>
              <a:effectLst/>
              <a:latin typeface="+mn-lt"/>
              <a:ea typeface="+mn-ea"/>
              <a:cs typeface="+mn-cs"/>
            </a:rPr>
            <a:t>2</a:t>
          </a:r>
          <a:r>
            <a:rPr lang="en-GB" sz="1100">
              <a:solidFill>
                <a:schemeClr val="dk1"/>
              </a:solidFill>
              <a:effectLst/>
              <a:latin typeface="+mn-lt"/>
              <a:ea typeface="+mn-ea"/>
              <a:cs typeface="+mn-cs"/>
            </a:rPr>
            <a:t>e), then combining the above method: using the average international finance of 84 per cent, and the average mitigation (55 per cent) and adaptation (42 per cent) for INDC finance for LDCs. The same method was performed to estimate potential INDCs costs for those four countries yet to submit their plans to the UNFCCC. </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Due to these methodologies and the short time frame of this exercise, estimating the finance needs for implementing LDC INDCs, it is clear that the aim was not to produce precise projections of financial needs, but a set of “ball park” figures which can be used to identify the rough overall trends of needs to help put LDCs on a low carbon development pathways and to adapt to the future impacts of climate change. This analysis may lead onto a more in depth and rigorous study post COP21.     </a:t>
          </a:r>
        </a:p>
        <a:p>
          <a:pPr lvl="0"/>
          <a:endParaRPr lang="en-GB" sz="1100">
            <a:solidFill>
              <a:schemeClr val="dk1"/>
            </a:solidFill>
            <a:effectLst/>
            <a:latin typeface="+mn-lt"/>
            <a:ea typeface="+mn-ea"/>
            <a:cs typeface="+mn-cs"/>
          </a:endParaRPr>
        </a:p>
        <a:p>
          <a:endParaRPr lang="en-GB"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781050</xdr:colOff>
      <xdr:row>11</xdr:row>
      <xdr:rowOff>61912</xdr:rowOff>
    </xdr:from>
    <xdr:to>
      <xdr:col>3</xdr:col>
      <xdr:colOff>28575</xdr:colOff>
      <xdr:row>25</xdr:row>
      <xdr:rowOff>138112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390525</xdr:colOff>
      <xdr:row>11</xdr:row>
      <xdr:rowOff>23812</xdr:rowOff>
    </xdr:from>
    <xdr:to>
      <xdr:col>11</xdr:col>
      <xdr:colOff>85725</xdr:colOff>
      <xdr:row>25</xdr:row>
      <xdr:rowOff>100012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zoomScale="80" zoomScaleNormal="80" workbookViewId="0">
      <selection activeCell="P8" sqref="P8"/>
    </sheetView>
  </sheetViews>
  <sheetFormatPr defaultRowHeight="14.4" x14ac:dyDescent="0.3"/>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260"/>
  <sheetViews>
    <sheetView tabSelected="1" zoomScale="60" zoomScaleNormal="60" workbookViewId="0">
      <pane xSplit="1" ySplit="5" topLeftCell="B6" activePane="bottomRight" state="frozen"/>
      <selection pane="topRight" activeCell="B1" sqref="B1"/>
      <selection pane="bottomLeft" activeCell="A2" sqref="A2"/>
      <selection pane="bottomRight" activeCell="B1" sqref="B1:Y1"/>
    </sheetView>
  </sheetViews>
  <sheetFormatPr defaultRowHeight="20.100000000000001" customHeight="1" x14ac:dyDescent="0.3"/>
  <cols>
    <col min="1" max="1" width="51.88671875" style="7" customWidth="1"/>
    <col min="2" max="2" width="42.33203125" style="1" customWidth="1"/>
    <col min="3" max="3" width="30.33203125" style="29" customWidth="1"/>
    <col min="4" max="4" width="31.5546875" style="30" customWidth="1"/>
    <col min="5" max="5" width="17.33203125" style="4" customWidth="1"/>
    <col min="6" max="6" width="17.5546875" style="4" customWidth="1"/>
    <col min="7" max="7" width="17.5546875" style="3" customWidth="1"/>
    <col min="8" max="8" width="18.109375" style="3" customWidth="1"/>
    <col min="9" max="9" width="17" style="3" customWidth="1"/>
    <col min="10" max="11" width="18.6640625" style="4" customWidth="1"/>
    <col min="12" max="12" width="15.109375" style="4" customWidth="1"/>
    <col min="13" max="13" width="16.33203125" style="30" customWidth="1"/>
    <col min="14" max="14" width="14.88671875" style="4" customWidth="1"/>
    <col min="15" max="15" width="16.109375" style="3" customWidth="1"/>
    <col min="16" max="16" width="14" style="3" customWidth="1"/>
    <col min="17" max="17" width="15" style="4" customWidth="1"/>
    <col min="18" max="18" width="13.6640625" style="31" customWidth="1"/>
    <col min="19" max="19" width="17.44140625" style="4" customWidth="1"/>
    <col min="20" max="20" width="14.88671875" style="3" customWidth="1"/>
    <col min="21" max="21" width="16.33203125" style="4" customWidth="1"/>
    <col min="22" max="22" width="27.33203125" style="4" bestFit="1" customWidth="1"/>
    <col min="23" max="23" width="15.88671875" style="28" customWidth="1"/>
    <col min="24" max="24" width="16" style="28" customWidth="1"/>
    <col min="25" max="25" width="18.5546875" style="30" customWidth="1"/>
    <col min="26" max="26" width="20.5546875" customWidth="1"/>
    <col min="27" max="27" width="17.109375" customWidth="1"/>
    <col min="28" max="28" width="15.33203125" customWidth="1"/>
  </cols>
  <sheetData>
    <row r="1" spans="1:28" s="13" customFormat="1" ht="91.2" customHeight="1" x14ac:dyDescent="0.3">
      <c r="B1" s="180" t="s">
        <v>193</v>
      </c>
      <c r="C1" s="180"/>
      <c r="D1" s="180"/>
      <c r="E1" s="180"/>
      <c r="F1" s="180"/>
      <c r="G1" s="180"/>
      <c r="H1" s="180"/>
      <c r="I1" s="180"/>
      <c r="J1" s="180"/>
      <c r="K1" s="180"/>
      <c r="L1" s="180"/>
      <c r="M1" s="180"/>
      <c r="N1" s="180"/>
      <c r="O1" s="180"/>
      <c r="P1" s="180"/>
      <c r="Q1" s="180"/>
      <c r="R1" s="180"/>
      <c r="S1" s="180"/>
      <c r="T1" s="180"/>
      <c r="U1" s="180"/>
      <c r="V1" s="180"/>
      <c r="W1" s="180"/>
      <c r="X1" s="180"/>
      <c r="Y1" s="180"/>
    </row>
    <row r="2" spans="1:28" s="13" customFormat="1" ht="24" customHeight="1" x14ac:dyDescent="0.3">
      <c r="A2" s="170" t="s">
        <v>190</v>
      </c>
      <c r="B2" s="171" t="s">
        <v>191</v>
      </c>
      <c r="C2" s="169"/>
      <c r="D2" s="9"/>
      <c r="E2" s="7"/>
      <c r="F2" s="7"/>
      <c r="G2" s="7"/>
      <c r="H2" s="7"/>
      <c r="I2" s="7"/>
      <c r="J2" s="7"/>
      <c r="K2" s="7"/>
      <c r="L2" s="7"/>
      <c r="M2" s="9"/>
      <c r="N2" s="7"/>
      <c r="O2" s="7"/>
      <c r="P2" s="7"/>
      <c r="Q2" s="7"/>
      <c r="R2" s="7"/>
      <c r="S2" s="7"/>
      <c r="T2" s="7"/>
      <c r="U2" s="7"/>
      <c r="V2" s="7"/>
      <c r="W2" s="7"/>
      <c r="X2" s="7"/>
      <c r="Y2" s="9"/>
    </row>
    <row r="3" spans="1:28" s="13" customFormat="1" ht="27" customHeight="1" x14ac:dyDescent="0.3">
      <c r="A3" s="169"/>
      <c r="B3" s="172" t="s">
        <v>192</v>
      </c>
      <c r="C3" s="169"/>
      <c r="D3" s="9"/>
      <c r="E3" s="7"/>
      <c r="F3" s="7"/>
      <c r="G3" s="7"/>
      <c r="H3" s="7"/>
      <c r="I3" s="7"/>
      <c r="J3" s="7"/>
      <c r="K3" s="7"/>
      <c r="L3" s="7"/>
      <c r="M3" s="9"/>
      <c r="N3" s="7"/>
      <c r="O3" s="7"/>
      <c r="P3" s="7"/>
      <c r="Q3" s="7"/>
      <c r="R3" s="7"/>
      <c r="S3" s="7"/>
      <c r="T3" s="7"/>
      <c r="U3" s="7"/>
      <c r="V3" s="7"/>
      <c r="W3" s="7"/>
      <c r="X3" s="7"/>
      <c r="Y3" s="9"/>
    </row>
    <row r="4" spans="1:28" s="13" customFormat="1" ht="27" customHeight="1" thickBot="1" x14ac:dyDescent="0.35">
      <c r="A4" s="168"/>
      <c r="B4" s="168"/>
      <c r="C4" s="168"/>
      <c r="D4" s="89"/>
      <c r="E4" s="33"/>
      <c r="F4" s="33"/>
      <c r="G4" s="33"/>
      <c r="H4" s="33"/>
      <c r="I4" s="33"/>
      <c r="J4" s="33"/>
      <c r="K4" s="33"/>
      <c r="L4" s="33"/>
      <c r="M4" s="89"/>
      <c r="N4" s="33"/>
      <c r="O4" s="33"/>
      <c r="P4" s="33"/>
      <c r="Q4" s="33"/>
      <c r="R4" s="33"/>
      <c r="S4" s="33"/>
      <c r="T4" s="33"/>
      <c r="U4" s="33"/>
      <c r="V4" s="33"/>
      <c r="W4" s="33"/>
      <c r="X4" s="33"/>
      <c r="Y4" s="89"/>
      <c r="Z4" s="91"/>
      <c r="AA4" s="91"/>
      <c r="AB4" s="91"/>
    </row>
    <row r="5" spans="1:28" ht="131.25" customHeight="1" thickBot="1" x14ac:dyDescent="0.35">
      <c r="A5" s="153" t="s">
        <v>173</v>
      </c>
      <c r="B5" s="154" t="s">
        <v>142</v>
      </c>
      <c r="C5" s="155" t="s">
        <v>0</v>
      </c>
      <c r="D5" s="156" t="s">
        <v>1</v>
      </c>
      <c r="E5" s="157" t="s">
        <v>2</v>
      </c>
      <c r="F5" s="158" t="s">
        <v>3</v>
      </c>
      <c r="G5" s="159" t="s">
        <v>4</v>
      </c>
      <c r="H5" s="159" t="s">
        <v>5</v>
      </c>
      <c r="I5" s="159" t="s">
        <v>6</v>
      </c>
      <c r="J5" s="158" t="s">
        <v>165</v>
      </c>
      <c r="K5" s="160" t="s">
        <v>166</v>
      </c>
      <c r="L5" s="161" t="s">
        <v>7</v>
      </c>
      <c r="M5" s="162" t="s">
        <v>8</v>
      </c>
      <c r="N5" s="162" t="s">
        <v>9</v>
      </c>
      <c r="O5" s="163" t="s">
        <v>148</v>
      </c>
      <c r="P5" s="163" t="s">
        <v>164</v>
      </c>
      <c r="Q5" s="163" t="s">
        <v>147</v>
      </c>
      <c r="R5" s="163" t="s">
        <v>10</v>
      </c>
      <c r="S5" s="164" t="s">
        <v>11</v>
      </c>
      <c r="T5" s="163" t="s">
        <v>145</v>
      </c>
      <c r="U5" s="163" t="s">
        <v>146</v>
      </c>
      <c r="V5" s="165" t="s">
        <v>139</v>
      </c>
      <c r="W5" s="166" t="s">
        <v>140</v>
      </c>
      <c r="X5" s="166" t="s">
        <v>141</v>
      </c>
      <c r="Y5" s="173" t="s">
        <v>12</v>
      </c>
      <c r="Z5" s="174"/>
      <c r="AA5" s="174"/>
      <c r="AB5" s="167" t="s">
        <v>187</v>
      </c>
    </row>
    <row r="6" spans="1:28" ht="20.100000000000001" customHeight="1" x14ac:dyDescent="0.3">
      <c r="A6" s="36" t="s">
        <v>15</v>
      </c>
      <c r="B6" s="61">
        <v>12251.447</v>
      </c>
      <c r="C6" s="62" t="s">
        <v>14</v>
      </c>
      <c r="D6" s="63" t="s">
        <v>143</v>
      </c>
      <c r="E6" s="53">
        <v>6.62</v>
      </c>
      <c r="F6" s="38">
        <f>E6/T6</f>
        <v>0.66200000000000003</v>
      </c>
      <c r="G6" s="38">
        <v>10.785</v>
      </c>
      <c r="H6" s="38">
        <f t="shared" ref="H6:H49" si="0">G6/U6</f>
        <v>1.0785</v>
      </c>
      <c r="I6" s="2">
        <f>E6+G6</f>
        <v>17.405000000000001</v>
      </c>
      <c r="J6" s="38">
        <f>E6+G6</f>
        <v>17.405000000000001</v>
      </c>
      <c r="K6" s="2">
        <f>F6+H6</f>
        <v>1.7404999999999999</v>
      </c>
      <c r="L6" s="64"/>
      <c r="M6" s="44"/>
      <c r="N6" s="44"/>
      <c r="O6" s="42"/>
      <c r="P6" s="42"/>
      <c r="Q6" s="42"/>
      <c r="R6" s="45"/>
      <c r="S6" s="59" t="s">
        <v>16</v>
      </c>
      <c r="T6" s="58">
        <v>10</v>
      </c>
      <c r="U6" s="58">
        <v>10</v>
      </c>
      <c r="V6" s="65"/>
      <c r="W6" s="65"/>
      <c r="X6" s="65"/>
      <c r="Y6" s="66"/>
      <c r="Z6" s="67">
        <f t="shared" ref="Z6:Z38" si="1">Y6*R6</f>
        <v>0</v>
      </c>
      <c r="AA6" s="67" t="str">
        <f t="shared" ref="AA6:AA38" si="2">IF(Z6&gt;0,R6,"")</f>
        <v/>
      </c>
      <c r="AB6" s="148"/>
    </row>
    <row r="7" spans="1:28" ht="20.100000000000001" customHeight="1" x14ac:dyDescent="0.3">
      <c r="A7" s="36" t="s">
        <v>19</v>
      </c>
      <c r="B7" s="61">
        <v>57069.521000000001</v>
      </c>
      <c r="C7" s="62" t="s">
        <v>17</v>
      </c>
      <c r="D7" s="63" t="s">
        <v>18</v>
      </c>
      <c r="E7" s="51">
        <f ca="1">O7*$Y$50</f>
        <v>22.769485552645364</v>
      </c>
      <c r="F7" s="37">
        <f>E7/T7</f>
        <v>1.1983939764550191</v>
      </c>
      <c r="G7" s="37">
        <f>Q7*$Y$50</f>
        <v>35.419199748559457</v>
      </c>
      <c r="H7" s="37">
        <f t="shared" si="0"/>
        <v>2.361279983237297</v>
      </c>
      <c r="I7" s="6">
        <f>(E7+G7)+((E7+G7)*$Y$51)</f>
        <v>59.93576132397709</v>
      </c>
      <c r="J7" s="37">
        <f t="shared" ref="J7:J49" si="3">E7+G7</f>
        <v>58.188685301204821</v>
      </c>
      <c r="K7" s="6">
        <f t="shared" ref="K7:K49" si="4">F7+H7</f>
        <v>3.5596739596923159</v>
      </c>
      <c r="L7" s="14"/>
      <c r="M7" s="50"/>
      <c r="N7" s="50"/>
      <c r="O7" s="38">
        <v>27</v>
      </c>
      <c r="P7" s="38">
        <f>O7/T7</f>
        <v>1.4210526315789473</v>
      </c>
      <c r="Q7" s="38">
        <v>42</v>
      </c>
      <c r="R7" s="32"/>
      <c r="S7" s="59" t="s">
        <v>20</v>
      </c>
      <c r="T7" s="60">
        <v>19</v>
      </c>
      <c r="U7" s="60">
        <v>15</v>
      </c>
      <c r="V7" s="65"/>
      <c r="W7" s="65"/>
      <c r="X7" s="65"/>
      <c r="Y7" s="66"/>
      <c r="Z7" s="67">
        <f t="shared" si="1"/>
        <v>0</v>
      </c>
      <c r="AA7" s="67" t="str">
        <f t="shared" si="2"/>
        <v/>
      </c>
      <c r="AB7" s="149">
        <f>P7/B7</f>
        <v>2.4900377761694327E-5</v>
      </c>
    </row>
    <row r="8" spans="1:28" ht="20.100000000000001" customHeight="1" x14ac:dyDescent="0.3">
      <c r="A8" s="36" t="s">
        <v>22</v>
      </c>
      <c r="B8" s="61">
        <v>4987.12</v>
      </c>
      <c r="C8" s="62" t="s">
        <v>21</v>
      </c>
      <c r="D8" s="63" t="s">
        <v>160</v>
      </c>
      <c r="E8" s="52">
        <f>O8*Y8</f>
        <v>11.191946666666666</v>
      </c>
      <c r="F8" s="37">
        <f>E8/T8</f>
        <v>1.1191946666666666</v>
      </c>
      <c r="G8" s="37">
        <f>Q8*Y8</f>
        <v>16.930933333333336</v>
      </c>
      <c r="H8" s="37">
        <f t="shared" si="0"/>
        <v>1.6930933333333336</v>
      </c>
      <c r="I8" s="2">
        <v>27.68</v>
      </c>
      <c r="J8" s="38">
        <f t="shared" si="3"/>
        <v>28.122880000000002</v>
      </c>
      <c r="K8" s="2">
        <f t="shared" si="4"/>
        <v>2.8122880000000001</v>
      </c>
      <c r="L8" s="64"/>
      <c r="M8" s="44"/>
      <c r="N8" s="46">
        <v>2.3199999999999998</v>
      </c>
      <c r="O8" s="38">
        <v>12.13</v>
      </c>
      <c r="P8" s="38">
        <f t="shared" ref="P8:P49" si="5">O8/T8</f>
        <v>1.2130000000000001</v>
      </c>
      <c r="Q8" s="38">
        <v>18.350000000000001</v>
      </c>
      <c r="R8" s="8">
        <v>30</v>
      </c>
      <c r="S8" s="59" t="s">
        <v>47</v>
      </c>
      <c r="T8" s="58">
        <v>10</v>
      </c>
      <c r="U8" s="58">
        <v>10</v>
      </c>
      <c r="V8" s="65">
        <f>O8/R8</f>
        <v>0.40433333333333338</v>
      </c>
      <c r="W8" s="65">
        <f>Q8/R8</f>
        <v>0.61166666666666669</v>
      </c>
      <c r="X8" s="65"/>
      <c r="Y8" s="66">
        <f>I8/R8</f>
        <v>0.92266666666666663</v>
      </c>
      <c r="Z8" s="67">
        <f t="shared" si="1"/>
        <v>27.68</v>
      </c>
      <c r="AA8" s="67">
        <f t="shared" si="2"/>
        <v>30</v>
      </c>
      <c r="AB8" s="150">
        <f>P8/B8</f>
        <v>2.4322655159691366E-4</v>
      </c>
    </row>
    <row r="9" spans="1:28" ht="20.100000000000001" customHeight="1" x14ac:dyDescent="0.3">
      <c r="A9" s="36" t="s">
        <v>25</v>
      </c>
      <c r="B9" s="61">
        <v>561.05100000000004</v>
      </c>
      <c r="C9" s="62" t="s">
        <v>24</v>
      </c>
      <c r="D9" s="69"/>
      <c r="E9" s="52">
        <f>F9*T9</f>
        <v>1.2019088120366708</v>
      </c>
      <c r="F9" s="52">
        <f>(($AB$50*B9)*$V$50)*$Y$50</f>
        <v>0.12019088120366707</v>
      </c>
      <c r="G9" s="37">
        <f>(E9/($V$50*100))*($W$50*100)</f>
        <v>0.93473426507374791</v>
      </c>
      <c r="H9" s="37">
        <f t="shared" si="0"/>
        <v>9.3473426507374793E-2</v>
      </c>
      <c r="I9" s="6">
        <f>(E9+G9)+((E9+G9)*$Y$51)</f>
        <v>2.2007943441466011</v>
      </c>
      <c r="J9" s="37">
        <f t="shared" si="3"/>
        <v>2.1366430771104188</v>
      </c>
      <c r="K9" s="6">
        <f t="shared" si="4"/>
        <v>0.21366430771104186</v>
      </c>
      <c r="L9" s="64"/>
      <c r="M9" s="44"/>
      <c r="N9" s="44"/>
      <c r="O9" s="42"/>
      <c r="P9" s="42"/>
      <c r="Q9" s="42"/>
      <c r="R9" s="45"/>
      <c r="S9" s="59" t="s">
        <v>26</v>
      </c>
      <c r="T9" s="56">
        <v>10</v>
      </c>
      <c r="U9" s="56">
        <f>T9</f>
        <v>10</v>
      </c>
      <c r="V9" s="65"/>
      <c r="W9" s="65"/>
      <c r="X9" s="65"/>
      <c r="Y9" s="66"/>
      <c r="Z9" s="67">
        <f t="shared" si="1"/>
        <v>0</v>
      </c>
      <c r="AA9" s="67" t="str">
        <f t="shared" si="2"/>
        <v/>
      </c>
      <c r="AB9" s="150"/>
    </row>
    <row r="10" spans="1:28" ht="20.100000000000001" customHeight="1" x14ac:dyDescent="0.3">
      <c r="A10" s="36" t="s">
        <v>29</v>
      </c>
      <c r="B10" s="61">
        <v>1932.509</v>
      </c>
      <c r="C10" s="62" t="s">
        <v>27</v>
      </c>
      <c r="D10" s="63" t="s">
        <v>28</v>
      </c>
      <c r="E10" s="53">
        <v>0.75603266700000005</v>
      </c>
      <c r="F10" s="38">
        <f t="shared" ref="F10:F20" si="6">E10/T10</f>
        <v>7.5603266700000005E-2</v>
      </c>
      <c r="G10" s="37">
        <f>Q10*X10</f>
        <v>2.3839448398771559</v>
      </c>
      <c r="H10" s="37">
        <f t="shared" si="0"/>
        <v>0.23839448398771559</v>
      </c>
      <c r="I10" s="6">
        <f>R10*X10</f>
        <v>3.1399775068771558</v>
      </c>
      <c r="J10" s="37">
        <f t="shared" si="3"/>
        <v>3.1399775068771558</v>
      </c>
      <c r="K10" s="6">
        <f t="shared" si="4"/>
        <v>0.31399775068771563</v>
      </c>
      <c r="L10" s="2">
        <v>1.084919161</v>
      </c>
      <c r="M10" s="44"/>
      <c r="N10" s="44"/>
      <c r="O10" s="38">
        <v>1.840953571</v>
      </c>
      <c r="P10" s="38">
        <f t="shared" si="5"/>
        <v>0.1840953571</v>
      </c>
      <c r="Q10" s="38">
        <v>5.8049499149999999</v>
      </c>
      <c r="R10" s="8">
        <v>7.6459034859999999</v>
      </c>
      <c r="S10" s="57">
        <v>2030</v>
      </c>
      <c r="T10" s="56">
        <v>10</v>
      </c>
      <c r="U10" s="56">
        <f t="shared" ref="U10:U37" si="7">T10</f>
        <v>10</v>
      </c>
      <c r="V10" s="65">
        <f>O10/R10</f>
        <v>0.24077645949505777</v>
      </c>
      <c r="W10" s="65">
        <f>Q10/R10</f>
        <v>0.75922354050494223</v>
      </c>
      <c r="X10" s="65">
        <f>E10/O10</f>
        <v>0.41067448897656095</v>
      </c>
      <c r="Y10" s="66"/>
      <c r="Z10" s="67">
        <f t="shared" si="1"/>
        <v>0</v>
      </c>
      <c r="AA10" s="67" t="str">
        <f t="shared" si="2"/>
        <v/>
      </c>
      <c r="AB10" s="150">
        <f>P10/B10</f>
        <v>9.5262354327974673E-5</v>
      </c>
    </row>
    <row r="11" spans="1:28" ht="20.100000000000001" customHeight="1" x14ac:dyDescent="0.3">
      <c r="A11" s="36" t="s">
        <v>32</v>
      </c>
      <c r="B11" s="61">
        <v>209.01900000000001</v>
      </c>
      <c r="C11" s="62" t="s">
        <v>30</v>
      </c>
      <c r="D11" s="63" t="s">
        <v>31</v>
      </c>
      <c r="E11" s="52">
        <f>O11*$Y$50</f>
        <v>1.2317600166271765</v>
      </c>
      <c r="F11" s="37">
        <f t="shared" si="6"/>
        <v>0.12317600166271765</v>
      </c>
      <c r="G11" s="37">
        <f>Q11*$Y$50</f>
        <v>3.1362858063069673E-3</v>
      </c>
      <c r="H11" s="37">
        <f t="shared" si="0"/>
        <v>3.1362858063069672E-4</v>
      </c>
      <c r="I11" s="6">
        <f>R11*$Y$50</f>
        <v>1.2590682196333161</v>
      </c>
      <c r="J11" s="37">
        <f t="shared" si="3"/>
        <v>1.2348963024334834</v>
      </c>
      <c r="K11" s="6">
        <f t="shared" si="4"/>
        <v>0.12348963024334834</v>
      </c>
      <c r="L11" s="64"/>
      <c r="M11" s="44"/>
      <c r="N11" s="44"/>
      <c r="O11" s="8">
        <v>1.460618</v>
      </c>
      <c r="P11" s="2">
        <f t="shared" si="5"/>
        <v>0.14606179999999999</v>
      </c>
      <c r="Q11" s="43">
        <v>3.7190000000000001E-3</v>
      </c>
      <c r="R11" s="8">
        <v>1.4930000000000001</v>
      </c>
      <c r="S11" s="57">
        <v>2030</v>
      </c>
      <c r="T11" s="56">
        <v>10</v>
      </c>
      <c r="U11" s="56">
        <f t="shared" si="7"/>
        <v>10</v>
      </c>
      <c r="V11" s="65">
        <f>O11/R11</f>
        <v>0.97831078365706625</v>
      </c>
      <c r="W11" s="65">
        <f>Q11/R11</f>
        <v>2.4909578030810446E-3</v>
      </c>
      <c r="X11" s="65"/>
      <c r="Y11" s="66"/>
      <c r="Z11" s="67">
        <f t="shared" si="1"/>
        <v>0</v>
      </c>
      <c r="AA11" s="67" t="str">
        <f t="shared" si="2"/>
        <v/>
      </c>
      <c r="AB11" s="150">
        <f>P11/B11</f>
        <v>6.9879676010314851E-4</v>
      </c>
    </row>
    <row r="12" spans="1:28" ht="20.100000000000001" customHeight="1" x14ac:dyDescent="0.3">
      <c r="A12" s="36" t="s">
        <v>34</v>
      </c>
      <c r="B12" s="61">
        <v>4495.7420000000002</v>
      </c>
      <c r="C12" s="62" t="s">
        <v>33</v>
      </c>
      <c r="D12" s="69"/>
      <c r="E12" s="52">
        <f>$I12*$V$50</f>
        <v>0.69295351690333751</v>
      </c>
      <c r="F12" s="37">
        <f t="shared" si="6"/>
        <v>0.13859070338066751</v>
      </c>
      <c r="G12" s="37">
        <f>$I12*$W$50</f>
        <v>0.53891558982358778</v>
      </c>
      <c r="H12" s="37">
        <f t="shared" si="0"/>
        <v>0.10778311796471755</v>
      </c>
      <c r="I12" s="2">
        <v>1.27</v>
      </c>
      <c r="J12" s="38">
        <f t="shared" si="3"/>
        <v>1.2318691067269252</v>
      </c>
      <c r="K12" s="2">
        <f t="shared" si="4"/>
        <v>0.24637382134538505</v>
      </c>
      <c r="L12" s="64"/>
      <c r="M12" s="44"/>
      <c r="N12" s="44"/>
      <c r="O12" s="42"/>
      <c r="P12" s="42"/>
      <c r="Q12" s="42"/>
      <c r="R12" s="32"/>
      <c r="S12" s="59" t="s">
        <v>161</v>
      </c>
      <c r="T12" s="56">
        <v>5</v>
      </c>
      <c r="U12" s="56">
        <v>5</v>
      </c>
      <c r="V12" s="65"/>
      <c r="W12" s="65"/>
      <c r="X12" s="65"/>
      <c r="Y12" s="66"/>
      <c r="Z12" s="67">
        <f t="shared" si="1"/>
        <v>0</v>
      </c>
      <c r="AA12" s="67" t="str">
        <f t="shared" si="2"/>
        <v/>
      </c>
      <c r="AB12" s="150"/>
    </row>
    <row r="13" spans="1:28" ht="20.100000000000001" customHeight="1" x14ac:dyDescent="0.3">
      <c r="A13" s="36" t="s">
        <v>37</v>
      </c>
      <c r="B13" s="61">
        <v>286.02600000000001</v>
      </c>
      <c r="C13" s="62" t="s">
        <v>35</v>
      </c>
      <c r="D13" s="63" t="s">
        <v>36</v>
      </c>
      <c r="E13" s="53">
        <v>2.0219999999999998</v>
      </c>
      <c r="F13" s="38">
        <f t="shared" si="6"/>
        <v>0.13479999999999998</v>
      </c>
      <c r="G13" s="38">
        <v>1.4410000000000001</v>
      </c>
      <c r="H13" s="38">
        <f t="shared" si="0"/>
        <v>9.6066666666666675E-2</v>
      </c>
      <c r="I13" s="2">
        <v>3.4630000000000001</v>
      </c>
      <c r="J13" s="38">
        <f t="shared" si="3"/>
        <v>3.4630000000000001</v>
      </c>
      <c r="K13" s="2">
        <f t="shared" si="4"/>
        <v>0.23086666666666666</v>
      </c>
      <c r="L13" s="2">
        <v>0.22600000000000001</v>
      </c>
      <c r="M13" s="46">
        <v>0.113</v>
      </c>
      <c r="N13" s="46">
        <v>0.33900000000000002</v>
      </c>
      <c r="O13" s="38">
        <v>2.2479999999999998</v>
      </c>
      <c r="P13" s="38">
        <f t="shared" si="5"/>
        <v>0.14986666666666665</v>
      </c>
      <c r="Q13" s="38">
        <v>1.554</v>
      </c>
      <c r="R13" s="8">
        <v>3.802</v>
      </c>
      <c r="S13" s="57" t="s">
        <v>23</v>
      </c>
      <c r="T13" s="56">
        <v>15</v>
      </c>
      <c r="U13" s="56">
        <v>15</v>
      </c>
      <c r="V13" s="65">
        <f>O13/R13</f>
        <v>0.59126775381378216</v>
      </c>
      <c r="W13" s="65">
        <f>Q13/R13</f>
        <v>0.40873224618621778</v>
      </c>
      <c r="X13" s="65">
        <f>E13/O13</f>
        <v>0.89946619217081847</v>
      </c>
      <c r="Y13" s="66">
        <f>I13/R13</f>
        <v>0.91083640189374016</v>
      </c>
      <c r="Z13" s="67">
        <f t="shared" si="1"/>
        <v>3.4630000000000001</v>
      </c>
      <c r="AA13" s="67">
        <f t="shared" si="2"/>
        <v>3.802</v>
      </c>
      <c r="AB13" s="150">
        <f t="shared" ref="AB13:AB20" si="8">P13/B13</f>
        <v>5.2396169112831222E-4</v>
      </c>
    </row>
    <row r="14" spans="1:28" ht="20.100000000000001" customHeight="1" x14ac:dyDescent="0.3">
      <c r="A14" s="36" t="s">
        <v>40</v>
      </c>
      <c r="B14" s="61">
        <v>539.04899999999998</v>
      </c>
      <c r="C14" s="62" t="s">
        <v>38</v>
      </c>
      <c r="D14" s="63" t="s">
        <v>39</v>
      </c>
      <c r="E14" s="53">
        <v>6.54</v>
      </c>
      <c r="F14" s="38">
        <f t="shared" si="6"/>
        <v>0.436</v>
      </c>
      <c r="G14" s="38">
        <v>11.38</v>
      </c>
      <c r="H14" s="38">
        <f t="shared" si="0"/>
        <v>0.75866666666666671</v>
      </c>
      <c r="I14" s="2">
        <f>E14+G14</f>
        <v>17.920000000000002</v>
      </c>
      <c r="J14" s="38">
        <f t="shared" si="3"/>
        <v>17.920000000000002</v>
      </c>
      <c r="K14" s="2">
        <f t="shared" si="4"/>
        <v>1.1946666666666668</v>
      </c>
      <c r="L14" s="2">
        <v>0.52300000000000002</v>
      </c>
      <c r="M14" s="46">
        <v>2.79</v>
      </c>
      <c r="N14" s="46">
        <f>SUM(L14:M14)</f>
        <v>3.3130000000000002</v>
      </c>
      <c r="O14" s="38">
        <v>7.0629999999999997</v>
      </c>
      <c r="P14" s="38">
        <f t="shared" si="5"/>
        <v>0.47086666666666666</v>
      </c>
      <c r="Q14" s="38">
        <v>14.170000000000002</v>
      </c>
      <c r="R14" s="8">
        <v>21.233000000000001</v>
      </c>
      <c r="S14" s="57" t="s">
        <v>23</v>
      </c>
      <c r="T14" s="60">
        <v>15</v>
      </c>
      <c r="U14" s="60">
        <f t="shared" si="7"/>
        <v>15</v>
      </c>
      <c r="V14" s="65">
        <f>O14/R14</f>
        <v>0.33264258465596003</v>
      </c>
      <c r="W14" s="65">
        <f>Q14/R14</f>
        <v>0.66735741534404003</v>
      </c>
      <c r="X14" s="65">
        <f>E14/O14</f>
        <v>0.9259521449808864</v>
      </c>
      <c r="Y14" s="66">
        <f>I14/R14</f>
        <v>0.84396929308152413</v>
      </c>
      <c r="Z14" s="67">
        <f t="shared" si="1"/>
        <v>17.920000000000002</v>
      </c>
      <c r="AA14" s="67">
        <f t="shared" si="2"/>
        <v>21.233000000000001</v>
      </c>
      <c r="AB14" s="150">
        <f t="shared" si="8"/>
        <v>8.7351366326004999E-4</v>
      </c>
    </row>
    <row r="15" spans="1:28" ht="20.100000000000001" customHeight="1" x14ac:dyDescent="0.3">
      <c r="A15" s="36" t="s">
        <v>43</v>
      </c>
      <c r="B15" s="61">
        <v>157.68100000000001</v>
      </c>
      <c r="C15" s="62" t="s">
        <v>42</v>
      </c>
      <c r="D15" s="63" t="s">
        <v>158</v>
      </c>
      <c r="E15" s="53">
        <v>0.375</v>
      </c>
      <c r="F15" s="38">
        <f t="shared" si="6"/>
        <v>3.7499999999999999E-2</v>
      </c>
      <c r="G15" s="38">
        <f>I15-E15</f>
        <v>0.23299999999999998</v>
      </c>
      <c r="H15" s="38">
        <f t="shared" si="0"/>
        <v>2.3299999999999998E-2</v>
      </c>
      <c r="I15" s="2">
        <v>0.60799999999999998</v>
      </c>
      <c r="J15" s="38">
        <f t="shared" si="3"/>
        <v>0.60799999999999998</v>
      </c>
      <c r="K15" s="2">
        <f t="shared" si="4"/>
        <v>6.0799999999999993E-2</v>
      </c>
      <c r="L15" s="64"/>
      <c r="M15" s="44"/>
      <c r="N15" s="46">
        <v>6.7500000000000004E-2</v>
      </c>
      <c r="O15" s="38">
        <v>0.375</v>
      </c>
      <c r="P15" s="38">
        <f t="shared" si="5"/>
        <v>3.7499999999999999E-2</v>
      </c>
      <c r="Q15" s="38">
        <v>0.3</v>
      </c>
      <c r="R15" s="8">
        <v>0.67500000000000004</v>
      </c>
      <c r="S15" s="57">
        <v>2030</v>
      </c>
      <c r="T15" s="56">
        <v>10</v>
      </c>
      <c r="U15" s="56">
        <f t="shared" si="7"/>
        <v>10</v>
      </c>
      <c r="V15" s="65">
        <f>O15/R15</f>
        <v>0.55555555555555547</v>
      </c>
      <c r="W15" s="65">
        <f>Q15/R15</f>
        <v>0.44444444444444442</v>
      </c>
      <c r="X15" s="65"/>
      <c r="Y15" s="66">
        <f>I15/R15</f>
        <v>0.90074074074074062</v>
      </c>
      <c r="Z15" s="67">
        <f t="shared" si="1"/>
        <v>0.60799999999999998</v>
      </c>
      <c r="AA15" s="67">
        <f t="shared" si="2"/>
        <v>0.67500000000000004</v>
      </c>
      <c r="AB15" s="150">
        <f t="shared" si="8"/>
        <v>2.3782193162143818E-4</v>
      </c>
    </row>
    <row r="16" spans="1:28" ht="20.100000000000001" customHeight="1" x14ac:dyDescent="0.3">
      <c r="A16" s="36" t="s">
        <v>46</v>
      </c>
      <c r="B16" s="70">
        <v>3424.9780000000001</v>
      </c>
      <c r="C16" s="62" t="s">
        <v>44</v>
      </c>
      <c r="D16" s="63" t="s">
        <v>45</v>
      </c>
      <c r="E16" s="53">
        <v>12.54</v>
      </c>
      <c r="F16" s="38">
        <f t="shared" si="6"/>
        <v>1.254</v>
      </c>
      <c r="G16" s="38">
        <v>9.0820000000000007</v>
      </c>
      <c r="H16" s="38">
        <f t="shared" si="0"/>
        <v>0.90820000000000012</v>
      </c>
      <c r="I16" s="2">
        <v>21.622</v>
      </c>
      <c r="J16" s="38">
        <f t="shared" si="3"/>
        <v>21.622</v>
      </c>
      <c r="K16" s="2">
        <f t="shared" si="4"/>
        <v>2.1622000000000003</v>
      </c>
      <c r="L16" s="64"/>
      <c r="M16" s="44"/>
      <c r="N16" s="44"/>
      <c r="O16" s="38">
        <f>SUM(E16,L16)</f>
        <v>12.54</v>
      </c>
      <c r="P16" s="38">
        <f t="shared" si="5"/>
        <v>1.254</v>
      </c>
      <c r="Q16" s="38">
        <f>SUM(G16,M16)</f>
        <v>9.0820000000000007</v>
      </c>
      <c r="R16" s="8">
        <v>21.62</v>
      </c>
      <c r="S16" s="57" t="s">
        <v>47</v>
      </c>
      <c r="T16" s="60">
        <v>10</v>
      </c>
      <c r="U16" s="60">
        <f t="shared" si="7"/>
        <v>10</v>
      </c>
      <c r="V16" s="65">
        <f>O16/R16</f>
        <v>0.58001850138760402</v>
      </c>
      <c r="W16" s="65">
        <f>Q16/R16</f>
        <v>0.4200740055504163</v>
      </c>
      <c r="X16" s="65">
        <f>E16/O16</f>
        <v>1</v>
      </c>
      <c r="Y16" s="66"/>
      <c r="Z16" s="67">
        <f t="shared" si="1"/>
        <v>0</v>
      </c>
      <c r="AA16" s="67" t="str">
        <f t="shared" si="2"/>
        <v/>
      </c>
      <c r="AB16" s="150">
        <f t="shared" si="8"/>
        <v>3.6613373866927027E-4</v>
      </c>
    </row>
    <row r="17" spans="1:28" ht="20.100000000000001" customHeight="1" x14ac:dyDescent="0.3">
      <c r="A17" s="36" t="s">
        <v>50</v>
      </c>
      <c r="B17" s="61">
        <v>473.04300000000001</v>
      </c>
      <c r="C17" s="62" t="s">
        <v>48</v>
      </c>
      <c r="D17" s="63" t="s">
        <v>49</v>
      </c>
      <c r="E17" s="53">
        <v>1.65</v>
      </c>
      <c r="F17" s="38">
        <f t="shared" si="6"/>
        <v>0.16499999999999998</v>
      </c>
      <c r="G17" s="37">
        <f>Q17*X17</f>
        <v>0.25229357798165142</v>
      </c>
      <c r="H17" s="37">
        <f t="shared" si="0"/>
        <v>2.5229357798165142E-2</v>
      </c>
      <c r="I17" s="6">
        <f>(E17+G17)+((E17+G17)*$Y$51)</f>
        <v>1.9594086593958826</v>
      </c>
      <c r="J17" s="37">
        <f t="shared" si="3"/>
        <v>1.9022935779816512</v>
      </c>
      <c r="K17" s="6">
        <f t="shared" si="4"/>
        <v>0.19022935779816513</v>
      </c>
      <c r="L17" s="2">
        <v>3.8</v>
      </c>
      <c r="M17" s="50"/>
      <c r="N17" s="44"/>
      <c r="O17" s="38">
        <f>SUM(E17,L17)</f>
        <v>5.4499999999999993</v>
      </c>
      <c r="P17" s="38">
        <f t="shared" si="5"/>
        <v>0.54499999999999993</v>
      </c>
      <c r="Q17" s="38">
        <v>0.83333333333333337</v>
      </c>
      <c r="R17" s="54"/>
      <c r="S17" s="57">
        <v>2030</v>
      </c>
      <c r="T17" s="56">
        <v>10</v>
      </c>
      <c r="U17" s="56">
        <f t="shared" si="7"/>
        <v>10</v>
      </c>
      <c r="V17" s="65"/>
      <c r="W17" s="65"/>
      <c r="X17" s="65">
        <f>E17/O17</f>
        <v>0.30275229357798167</v>
      </c>
      <c r="Y17" s="66"/>
      <c r="Z17" s="67">
        <f t="shared" si="1"/>
        <v>0</v>
      </c>
      <c r="AA17" s="67" t="str">
        <f t="shared" si="2"/>
        <v/>
      </c>
      <c r="AB17" s="150">
        <f t="shared" si="8"/>
        <v>1.1521151354105229E-3</v>
      </c>
    </row>
    <row r="18" spans="1:28" ht="20.100000000000001" customHeight="1" x14ac:dyDescent="0.3">
      <c r="A18" s="36" t="s">
        <v>53</v>
      </c>
      <c r="B18" s="61">
        <v>6688.6080000000002</v>
      </c>
      <c r="C18" s="62" t="s">
        <v>51</v>
      </c>
      <c r="D18" s="63" t="s">
        <v>52</v>
      </c>
      <c r="E18" s="52">
        <f>O18*$Y$50</f>
        <v>3.0949634066003142</v>
      </c>
      <c r="F18" s="37">
        <f t="shared" si="6"/>
        <v>0.20633089377335428</v>
      </c>
      <c r="G18" s="37">
        <f>Q18*$Y$50</f>
        <v>9.6981142168674705E-2</v>
      </c>
      <c r="H18" s="37">
        <f t="shared" si="0"/>
        <v>6.465409477911647E-3</v>
      </c>
      <c r="I18" s="6">
        <f>R18*$Y$50</f>
        <v>3.3235015764064952</v>
      </c>
      <c r="J18" s="37">
        <f t="shared" si="3"/>
        <v>3.1919445487689888</v>
      </c>
      <c r="K18" s="6">
        <f t="shared" si="4"/>
        <v>0.21279630325126594</v>
      </c>
      <c r="L18" s="14"/>
      <c r="M18" s="44"/>
      <c r="N18" s="44"/>
      <c r="O18" s="38">
        <v>3.67</v>
      </c>
      <c r="P18" s="38">
        <f t="shared" si="5"/>
        <v>0.24466666666666667</v>
      </c>
      <c r="Q18" s="38">
        <v>0.115</v>
      </c>
      <c r="R18" s="8">
        <v>3.9409999999999998</v>
      </c>
      <c r="S18" s="59" t="s">
        <v>41</v>
      </c>
      <c r="T18" s="60">
        <v>15</v>
      </c>
      <c r="U18" s="60">
        <f t="shared" si="7"/>
        <v>15</v>
      </c>
      <c r="V18" s="65">
        <f>O18/R18</f>
        <v>0.93123572697284951</v>
      </c>
      <c r="W18" s="65">
        <f>Q18/R18</f>
        <v>2.9180411063181935E-2</v>
      </c>
      <c r="X18" s="65"/>
      <c r="Y18" s="66"/>
      <c r="Z18" s="67">
        <f t="shared" si="1"/>
        <v>0</v>
      </c>
      <c r="AA18" s="67" t="str">
        <f t="shared" si="2"/>
        <v/>
      </c>
      <c r="AB18" s="150">
        <f t="shared" si="8"/>
        <v>3.6579609190233106E-5</v>
      </c>
    </row>
    <row r="19" spans="1:28" ht="20.100000000000001" customHeight="1" x14ac:dyDescent="0.3">
      <c r="A19" s="36" t="s">
        <v>55</v>
      </c>
      <c r="B19" s="61">
        <v>520.71400000000006</v>
      </c>
      <c r="C19" s="62" t="s">
        <v>54</v>
      </c>
      <c r="D19" s="63" t="s">
        <v>163</v>
      </c>
      <c r="E19" s="53">
        <v>0.69399999999999995</v>
      </c>
      <c r="F19" s="38">
        <f t="shared" si="6"/>
        <v>4.6266666666666664E-2</v>
      </c>
      <c r="G19" s="38">
        <v>3.048</v>
      </c>
      <c r="H19" s="38">
        <f t="shared" si="0"/>
        <v>0.20319999999999999</v>
      </c>
      <c r="I19" s="2">
        <v>7.2</v>
      </c>
      <c r="J19" s="38">
        <f t="shared" si="3"/>
        <v>3.742</v>
      </c>
      <c r="K19" s="2">
        <f t="shared" si="4"/>
        <v>0.24946666666666667</v>
      </c>
      <c r="L19" s="2">
        <v>0.39300000000000002</v>
      </c>
      <c r="M19" s="46">
        <v>1.657</v>
      </c>
      <c r="N19" s="46">
        <v>2.0499999999999998</v>
      </c>
      <c r="O19" s="38">
        <v>1.4790000000000001</v>
      </c>
      <c r="P19" s="38">
        <f t="shared" si="5"/>
        <v>9.8600000000000007E-2</v>
      </c>
      <c r="Q19" s="38">
        <v>6.3620000000000001</v>
      </c>
      <c r="R19" s="8">
        <v>7.8410000000000002</v>
      </c>
      <c r="S19" s="59" t="s">
        <v>23</v>
      </c>
      <c r="T19" s="56">
        <v>15</v>
      </c>
      <c r="U19" s="56">
        <v>15</v>
      </c>
      <c r="V19" s="65">
        <f>O19/R19</f>
        <v>0.18862390001275348</v>
      </c>
      <c r="W19" s="65">
        <f>Q19/R19</f>
        <v>0.81137609998724647</v>
      </c>
      <c r="X19" s="65">
        <f>E19/O19</f>
        <v>0.46923597025016894</v>
      </c>
      <c r="Y19" s="66">
        <f>I19/R19</f>
        <v>0.91825022318581817</v>
      </c>
      <c r="Z19" s="67">
        <f t="shared" si="1"/>
        <v>7.2</v>
      </c>
      <c r="AA19" s="67">
        <f t="shared" si="2"/>
        <v>7.8410000000000002</v>
      </c>
      <c r="AB19" s="150">
        <f t="shared" si="8"/>
        <v>1.8935538510583545E-4</v>
      </c>
    </row>
    <row r="20" spans="1:28" ht="20.100000000000001" customHeight="1" x14ac:dyDescent="0.3">
      <c r="A20" s="36" t="s">
        <v>58</v>
      </c>
      <c r="B20" s="61">
        <v>7543.0190000000002</v>
      </c>
      <c r="C20" s="62" t="s">
        <v>56</v>
      </c>
      <c r="D20" s="63" t="s">
        <v>57</v>
      </c>
      <c r="E20" s="52">
        <f>O20*$Y$50</f>
        <v>126.49714195914092</v>
      </c>
      <c r="F20" s="37">
        <f t="shared" si="6"/>
        <v>12.649714195914092</v>
      </c>
      <c r="G20" s="37">
        <f>(E20/($V$50*100))*($W$50*100)</f>
        <v>98.377856821553578</v>
      </c>
      <c r="H20" s="37">
        <f t="shared" si="0"/>
        <v>9.8377856821553582</v>
      </c>
      <c r="I20" s="6">
        <f>(E20+G20)+((E20+G20)*$Y$51)</f>
        <v>231.62671892107994</v>
      </c>
      <c r="J20" s="37">
        <f t="shared" si="3"/>
        <v>224.87499878069451</v>
      </c>
      <c r="K20" s="6">
        <f t="shared" si="4"/>
        <v>22.48749987806945</v>
      </c>
      <c r="L20" s="64"/>
      <c r="M20" s="44"/>
      <c r="N20" s="44"/>
      <c r="O20" s="38">
        <v>150</v>
      </c>
      <c r="P20" s="38">
        <f t="shared" si="5"/>
        <v>15</v>
      </c>
      <c r="Q20" s="42"/>
      <c r="R20" s="32"/>
      <c r="S20" s="59">
        <v>2030</v>
      </c>
      <c r="T20" s="56">
        <v>10</v>
      </c>
      <c r="U20" s="56">
        <f t="shared" si="7"/>
        <v>10</v>
      </c>
      <c r="V20" s="65"/>
      <c r="W20" s="65"/>
      <c r="X20" s="65"/>
      <c r="Y20" s="66"/>
      <c r="Z20" s="67">
        <f t="shared" si="1"/>
        <v>0</v>
      </c>
      <c r="AA20" s="67" t="str">
        <f t="shared" si="2"/>
        <v/>
      </c>
      <c r="AB20" s="150">
        <f t="shared" si="8"/>
        <v>1.988593691730062E-3</v>
      </c>
    </row>
    <row r="21" spans="1:28" ht="20.100000000000001" customHeight="1" x14ac:dyDescent="0.3">
      <c r="A21" s="36" t="s">
        <v>61</v>
      </c>
      <c r="B21" s="61">
        <v>421.70499999999998</v>
      </c>
      <c r="C21" s="62" t="s">
        <v>59</v>
      </c>
      <c r="D21" s="63" t="s">
        <v>60</v>
      </c>
      <c r="E21" s="52">
        <f>F21*T21</f>
        <v>0.45169775615757224</v>
      </c>
      <c r="F21" s="52">
        <f>(($AB$50*B21)*$V$50)*$Y$50</f>
        <v>9.0339551231514451E-2</v>
      </c>
      <c r="G21" s="37">
        <f>(E21/($V$50*100))*($W$50*100)</f>
        <v>0.35128902118784633</v>
      </c>
      <c r="H21" s="37">
        <f t="shared" si="0"/>
        <v>7.0257804237569263E-2</v>
      </c>
      <c r="I21" s="6">
        <f>(E21+G21)+((E21+G21)*$Y$51)</f>
        <v>0.82709591364986612</v>
      </c>
      <c r="J21" s="37">
        <f t="shared" si="3"/>
        <v>0.80298677734541857</v>
      </c>
      <c r="K21" s="6">
        <f t="shared" si="4"/>
        <v>0.16059735546908371</v>
      </c>
      <c r="L21" s="64"/>
      <c r="M21" s="44"/>
      <c r="N21" s="44"/>
      <c r="O21" s="42"/>
      <c r="P21" s="42"/>
      <c r="Q21" s="42"/>
      <c r="R21" s="45"/>
      <c r="S21" s="59" t="s">
        <v>162</v>
      </c>
      <c r="T21" s="56">
        <v>5</v>
      </c>
      <c r="U21" s="56">
        <v>5</v>
      </c>
      <c r="V21" s="65"/>
      <c r="W21" s="65"/>
      <c r="X21" s="65"/>
      <c r="Y21" s="66"/>
      <c r="Z21" s="67">
        <f t="shared" si="1"/>
        <v>0</v>
      </c>
      <c r="AA21" s="67" t="str">
        <f t="shared" si="2"/>
        <v/>
      </c>
      <c r="AB21" s="150"/>
    </row>
    <row r="22" spans="1:28" ht="20.100000000000001" customHeight="1" x14ac:dyDescent="0.3">
      <c r="A22" s="36" t="s">
        <v>64</v>
      </c>
      <c r="B22" s="61">
        <v>2596.2359999999999</v>
      </c>
      <c r="C22" s="62" t="s">
        <v>62</v>
      </c>
      <c r="D22" s="63" t="s">
        <v>63</v>
      </c>
      <c r="E22" s="52">
        <f>O22*$Y$50</f>
        <v>5.4815428182294399</v>
      </c>
      <c r="F22" s="37">
        <f t="shared" ref="F22:F29" si="9">E22/T22</f>
        <v>0.36543618788196264</v>
      </c>
      <c r="G22" s="37">
        <f>Q22*$Y$50</f>
        <v>1.4336342755369302</v>
      </c>
      <c r="H22" s="37">
        <f t="shared" si="0"/>
        <v>9.5575618369128687E-2</v>
      </c>
      <c r="I22" s="6">
        <f>(E22+G22)+((E22+G22)*$Y$51)</f>
        <v>7.1228006211103212</v>
      </c>
      <c r="J22" s="37">
        <f t="shared" si="3"/>
        <v>6.9151770937663706</v>
      </c>
      <c r="K22" s="6">
        <f t="shared" si="4"/>
        <v>0.46101180625109134</v>
      </c>
      <c r="L22" s="64"/>
      <c r="M22" s="44"/>
      <c r="N22" s="44"/>
      <c r="O22" s="38">
        <v>6.5</v>
      </c>
      <c r="P22" s="38">
        <f t="shared" si="5"/>
        <v>0.43333333333333335</v>
      </c>
      <c r="Q22" s="38">
        <v>1.7</v>
      </c>
      <c r="R22" s="71"/>
      <c r="S22" s="59" t="s">
        <v>23</v>
      </c>
      <c r="T22" s="60">
        <v>15</v>
      </c>
      <c r="U22" s="60">
        <v>15</v>
      </c>
      <c r="V22" s="65"/>
      <c r="W22" s="65"/>
      <c r="X22" s="65"/>
      <c r="Y22" s="66"/>
      <c r="Z22" s="67">
        <f t="shared" si="1"/>
        <v>0</v>
      </c>
      <c r="AA22" s="67" t="str">
        <f t="shared" si="2"/>
        <v/>
      </c>
      <c r="AB22" s="150">
        <f t="shared" ref="AB22:AB27" si="10">P22/B22</f>
        <v>1.6690829852653355E-4</v>
      </c>
    </row>
    <row r="23" spans="1:28" ht="20.100000000000001" customHeight="1" x14ac:dyDescent="0.3">
      <c r="A23" s="36" t="s">
        <v>67</v>
      </c>
      <c r="B23" s="61">
        <v>245.68899999999999</v>
      </c>
      <c r="C23" s="62" t="s">
        <v>65</v>
      </c>
      <c r="D23" s="63" t="s">
        <v>66</v>
      </c>
      <c r="E23" s="53">
        <v>0.7</v>
      </c>
      <c r="F23" s="38">
        <f t="shared" si="9"/>
        <v>6.9999999999999993E-2</v>
      </c>
      <c r="G23" s="37">
        <f>(E23/($V$50*100))*($W$50*100)</f>
        <v>0.54439569707694269</v>
      </c>
      <c r="H23" s="37">
        <f t="shared" si="0"/>
        <v>5.4439569707694271E-2</v>
      </c>
      <c r="I23" s="6">
        <f>(E23+G23)+((E23+G23)*$Y$51)</f>
        <v>1.2817578384271116</v>
      </c>
      <c r="J23" s="37">
        <f t="shared" si="3"/>
        <v>1.2443956970769428</v>
      </c>
      <c r="K23" s="6">
        <f t="shared" si="4"/>
        <v>0.12443956970769426</v>
      </c>
      <c r="L23" s="64"/>
      <c r="M23" s="44"/>
      <c r="N23" s="44"/>
      <c r="O23" s="38">
        <v>0.7</v>
      </c>
      <c r="P23" s="38">
        <f t="shared" si="5"/>
        <v>6.9999999999999993E-2</v>
      </c>
      <c r="Q23" s="42"/>
      <c r="R23" s="32"/>
      <c r="S23" s="59">
        <v>2030</v>
      </c>
      <c r="T23" s="56">
        <v>10</v>
      </c>
      <c r="U23" s="56">
        <f t="shared" si="7"/>
        <v>10</v>
      </c>
      <c r="V23" s="65"/>
      <c r="W23" s="65"/>
      <c r="X23" s="65">
        <f>E23/O23</f>
        <v>1</v>
      </c>
      <c r="Y23" s="66"/>
      <c r="Z23" s="67">
        <f t="shared" si="1"/>
        <v>0</v>
      </c>
      <c r="AA23" s="67" t="str">
        <f t="shared" si="2"/>
        <v/>
      </c>
      <c r="AB23" s="150">
        <f t="shared" si="10"/>
        <v>2.849130404698623E-4</v>
      </c>
    </row>
    <row r="24" spans="1:28" ht="20.100000000000001" customHeight="1" x14ac:dyDescent="0.3">
      <c r="A24" s="36" t="s">
        <v>69</v>
      </c>
      <c r="B24" s="61">
        <v>2211.201</v>
      </c>
      <c r="C24" s="62" t="s">
        <v>38</v>
      </c>
      <c r="D24" s="69" t="s">
        <v>68</v>
      </c>
      <c r="E24" s="53">
        <v>7.9989999999999997</v>
      </c>
      <c r="F24" s="38">
        <f t="shared" si="9"/>
        <v>0.53326666666666667</v>
      </c>
      <c r="G24" s="37">
        <f>Q24*X24</f>
        <v>15.148225920437707</v>
      </c>
      <c r="H24" s="37">
        <f t="shared" si="0"/>
        <v>1.0098817280291805</v>
      </c>
      <c r="I24" s="6">
        <f>R24*X24</f>
        <v>23.147225920437705</v>
      </c>
      <c r="J24" s="37">
        <f t="shared" si="3"/>
        <v>23.147225920437705</v>
      </c>
      <c r="K24" s="6">
        <f t="shared" si="4"/>
        <v>1.5431483946958471</v>
      </c>
      <c r="L24" s="72">
        <v>0.77300000000000002</v>
      </c>
      <c r="M24" s="44"/>
      <c r="N24" s="44"/>
      <c r="O24" s="38">
        <v>8.7729999999999997</v>
      </c>
      <c r="P24" s="38">
        <f t="shared" si="5"/>
        <v>0.58486666666666665</v>
      </c>
      <c r="Q24" s="38">
        <v>16.614000000000001</v>
      </c>
      <c r="R24" s="8">
        <v>25.387</v>
      </c>
      <c r="S24" s="59" t="s">
        <v>23</v>
      </c>
      <c r="T24" s="60">
        <v>15</v>
      </c>
      <c r="U24" s="60">
        <v>15</v>
      </c>
      <c r="V24" s="65">
        <f>O24/R24</f>
        <v>0.34557056761334537</v>
      </c>
      <c r="W24" s="65">
        <f>Q24/R24</f>
        <v>0.65442943238665463</v>
      </c>
      <c r="X24" s="65">
        <f>E24/O24</f>
        <v>0.91177476347885555</v>
      </c>
      <c r="Y24" s="66"/>
      <c r="Z24" s="67">
        <f t="shared" si="1"/>
        <v>0</v>
      </c>
      <c r="AA24" s="67" t="str">
        <f t="shared" si="2"/>
        <v/>
      </c>
      <c r="AB24" s="150">
        <f t="shared" si="10"/>
        <v>2.6450180995154517E-4</v>
      </c>
    </row>
    <row r="25" spans="1:28" ht="20.100000000000001" customHeight="1" x14ac:dyDescent="0.3">
      <c r="A25" s="36" t="s">
        <v>72</v>
      </c>
      <c r="B25" s="61">
        <v>62.338999999999999</v>
      </c>
      <c r="C25" s="62" t="s">
        <v>70</v>
      </c>
      <c r="D25" s="63" t="s">
        <v>71</v>
      </c>
      <c r="E25" s="52">
        <f>O25*$Y$50</f>
        <v>1.231238848402305E-2</v>
      </c>
      <c r="F25" s="37">
        <f t="shared" si="9"/>
        <v>1.231238848402305E-3</v>
      </c>
      <c r="G25" s="37">
        <f>Q25*$Y$50</f>
        <v>5.0936182495547405E-2</v>
      </c>
      <c r="H25" s="37">
        <f t="shared" si="0"/>
        <v>5.0936182495547409E-3</v>
      </c>
      <c r="I25" s="6">
        <f>R25*Y50</f>
        <v>6.3248570979570456E-2</v>
      </c>
      <c r="J25" s="37">
        <f t="shared" si="3"/>
        <v>6.3248570979570456E-2</v>
      </c>
      <c r="K25" s="6">
        <f t="shared" si="4"/>
        <v>6.3248570979570458E-3</v>
      </c>
      <c r="L25" s="64"/>
      <c r="M25" s="44"/>
      <c r="N25" s="44"/>
      <c r="O25" s="38">
        <v>1.46E-2</v>
      </c>
      <c r="P25" s="38">
        <f t="shared" si="5"/>
        <v>1.4599999999999999E-3</v>
      </c>
      <c r="Q25" s="38">
        <v>6.0399999999999995E-2</v>
      </c>
      <c r="R25" s="8">
        <v>7.4999999999999997E-2</v>
      </c>
      <c r="S25" s="59" t="s">
        <v>73</v>
      </c>
      <c r="T25" s="60">
        <v>10</v>
      </c>
      <c r="U25" s="60">
        <f t="shared" si="7"/>
        <v>10</v>
      </c>
      <c r="V25" s="65">
        <f>O25/R25</f>
        <v>0.19466666666666668</v>
      </c>
      <c r="W25" s="65">
        <f>Q25/R25</f>
        <v>0.80533333333333335</v>
      </c>
      <c r="X25" s="65"/>
      <c r="Y25" s="66"/>
      <c r="Z25" s="67">
        <f t="shared" si="1"/>
        <v>0</v>
      </c>
      <c r="AA25" s="67" t="str">
        <f t="shared" si="2"/>
        <v/>
      </c>
      <c r="AB25" s="150">
        <f t="shared" si="10"/>
        <v>2.342033077206885E-5</v>
      </c>
    </row>
    <row r="26" spans="1:28" ht="20.100000000000001" customHeight="1" x14ac:dyDescent="0.3">
      <c r="A26" s="36" t="s">
        <v>76</v>
      </c>
      <c r="B26" s="61">
        <v>1202.7760000000001</v>
      </c>
      <c r="C26" s="62" t="s">
        <v>74</v>
      </c>
      <c r="D26" s="63" t="s">
        <v>75</v>
      </c>
      <c r="E26" s="53">
        <v>1.4</v>
      </c>
      <c r="F26" s="38">
        <f t="shared" si="9"/>
        <v>0.10294117647058823</v>
      </c>
      <c r="G26" s="38">
        <v>0.97</v>
      </c>
      <c r="H26" s="38">
        <f t="shared" si="0"/>
        <v>5.4189944134078218E-2</v>
      </c>
      <c r="I26" s="2">
        <v>2.37</v>
      </c>
      <c r="J26" s="38">
        <f t="shared" si="3"/>
        <v>2.37</v>
      </c>
      <c r="K26" s="2">
        <f t="shared" si="4"/>
        <v>0.15713112060466644</v>
      </c>
      <c r="L26" s="64"/>
      <c r="M26" s="44"/>
      <c r="N26" s="46">
        <v>1.2500000000000001E-2</v>
      </c>
      <c r="O26" s="38">
        <f>SUM(E26,L26)</f>
        <v>1.4</v>
      </c>
      <c r="P26" s="38">
        <f t="shared" si="5"/>
        <v>0.10294117647058823</v>
      </c>
      <c r="Q26" s="38">
        <f>SUM(G26+M26)</f>
        <v>0.97</v>
      </c>
      <c r="R26" s="8">
        <v>2.383</v>
      </c>
      <c r="S26" s="59" t="s">
        <v>149</v>
      </c>
      <c r="T26" s="60">
        <v>13.6</v>
      </c>
      <c r="U26" s="60">
        <v>17.899999999999999</v>
      </c>
      <c r="V26" s="65">
        <f>O26/R26</f>
        <v>0.58749475451112043</v>
      </c>
      <c r="W26" s="65">
        <f>Q26/R26</f>
        <v>0.40704993705413345</v>
      </c>
      <c r="X26" s="65">
        <f>E26/O26</f>
        <v>1</v>
      </c>
      <c r="Y26" s="66">
        <f>I26/R26</f>
        <v>0.99454469156525394</v>
      </c>
      <c r="Z26" s="67">
        <f t="shared" si="1"/>
        <v>2.37</v>
      </c>
      <c r="AA26" s="67">
        <f t="shared" si="2"/>
        <v>2.383</v>
      </c>
      <c r="AB26" s="150">
        <f t="shared" si="10"/>
        <v>8.5586324029235887E-5</v>
      </c>
    </row>
    <row r="27" spans="1:28" ht="20.100000000000001" customHeight="1" x14ac:dyDescent="0.3">
      <c r="A27" s="36" t="s">
        <v>78</v>
      </c>
      <c r="B27" s="61">
        <v>2200.1999999999998</v>
      </c>
      <c r="C27" s="62" t="s">
        <v>38</v>
      </c>
      <c r="D27" s="63" t="s">
        <v>77</v>
      </c>
      <c r="E27" s="53">
        <f>O27-L27</f>
        <v>3.9537200000000006</v>
      </c>
      <c r="F27" s="38">
        <f t="shared" si="9"/>
        <v>0.26358133333333339</v>
      </c>
      <c r="G27" s="37">
        <f>Q27*X27</f>
        <v>1.429290545942451E-2</v>
      </c>
      <c r="H27" s="37">
        <f t="shared" si="0"/>
        <v>9.5286036396163398E-4</v>
      </c>
      <c r="I27" s="6">
        <f>(E27+G27)+((E27+G27)*$Y$51)</f>
        <v>4.0871498161714381</v>
      </c>
      <c r="J27" s="37">
        <f t="shared" si="3"/>
        <v>3.9680129054594251</v>
      </c>
      <c r="K27" s="6">
        <f t="shared" si="4"/>
        <v>0.26453419369729503</v>
      </c>
      <c r="L27" s="2">
        <v>1.8</v>
      </c>
      <c r="M27" s="44"/>
      <c r="N27" s="44"/>
      <c r="O27" s="38">
        <v>5.7537200000000004</v>
      </c>
      <c r="P27" s="38">
        <f t="shared" si="5"/>
        <v>0.38358133333333339</v>
      </c>
      <c r="Q27" s="38">
        <v>2.0799999999999999E-2</v>
      </c>
      <c r="R27" s="73"/>
      <c r="S27" s="59" t="s">
        <v>41</v>
      </c>
      <c r="T27" s="60">
        <v>15</v>
      </c>
      <c r="U27" s="60">
        <f t="shared" si="7"/>
        <v>15</v>
      </c>
      <c r="V27" s="65"/>
      <c r="W27" s="65"/>
      <c r="X27" s="65">
        <f>E27/O27</f>
        <v>0.68715891631848613</v>
      </c>
      <c r="Y27" s="66"/>
      <c r="Z27" s="67">
        <f t="shared" si="1"/>
        <v>0</v>
      </c>
      <c r="AA27" s="67" t="str">
        <f t="shared" si="2"/>
        <v/>
      </c>
      <c r="AB27" s="150">
        <f t="shared" si="10"/>
        <v>1.7433930248765268E-4</v>
      </c>
    </row>
    <row r="28" spans="1:28" ht="20.100000000000001" customHeight="1" x14ac:dyDescent="0.3">
      <c r="A28" s="36" t="s">
        <v>80</v>
      </c>
      <c r="B28" s="61">
        <v>891.08100000000002</v>
      </c>
      <c r="C28" s="62" t="s">
        <v>74</v>
      </c>
      <c r="D28" s="63" t="s">
        <v>79</v>
      </c>
      <c r="E28" s="52">
        <f>$I28*$V$50</f>
        <v>0.10123076466004008</v>
      </c>
      <c r="F28" s="37">
        <f t="shared" si="9"/>
        <v>1.0123076466004008E-2</v>
      </c>
      <c r="G28" s="37">
        <f>I28*$W$50</f>
        <v>7.8727989561049219E-2</v>
      </c>
      <c r="H28" s="37">
        <f t="shared" si="0"/>
        <v>7.8727989561049212E-3</v>
      </c>
      <c r="I28" s="6">
        <f>R28*$Y$50</f>
        <v>0.18552914154007333</v>
      </c>
      <c r="J28" s="37">
        <f t="shared" si="3"/>
        <v>0.17995875422108931</v>
      </c>
      <c r="K28" s="6">
        <f t="shared" si="4"/>
        <v>1.7995875422108929E-2</v>
      </c>
      <c r="L28" s="64"/>
      <c r="M28" s="44"/>
      <c r="N28" s="44"/>
      <c r="O28" s="42"/>
      <c r="P28" s="42"/>
      <c r="Q28" s="42"/>
      <c r="R28" s="8">
        <v>0.22</v>
      </c>
      <c r="S28" s="59">
        <v>2030</v>
      </c>
      <c r="T28" s="56">
        <v>10</v>
      </c>
      <c r="U28" s="56">
        <f t="shared" si="7"/>
        <v>10</v>
      </c>
      <c r="V28" s="65"/>
      <c r="W28" s="65"/>
      <c r="X28" s="65"/>
      <c r="Y28" s="66"/>
      <c r="Z28" s="67">
        <f t="shared" si="1"/>
        <v>0</v>
      </c>
      <c r="AA28" s="67" t="str">
        <f t="shared" si="2"/>
        <v/>
      </c>
      <c r="AB28" s="150"/>
    </row>
    <row r="29" spans="1:28" ht="20.100000000000001" customHeight="1" x14ac:dyDescent="0.3">
      <c r="A29" s="36" t="s">
        <v>83</v>
      </c>
      <c r="B29" s="61">
        <v>2449.556</v>
      </c>
      <c r="C29" s="62" t="s">
        <v>81</v>
      </c>
      <c r="D29" s="63" t="s">
        <v>82</v>
      </c>
      <c r="E29" s="52">
        <f>O29*Y29</f>
        <v>6.1152000000000006</v>
      </c>
      <c r="F29" s="37">
        <f t="shared" si="9"/>
        <v>0.40768000000000004</v>
      </c>
      <c r="G29" s="37">
        <f>Q29*Y29</f>
        <v>27.564480000000003</v>
      </c>
      <c r="H29" s="37">
        <f t="shared" si="0"/>
        <v>1.8376320000000002</v>
      </c>
      <c r="I29" s="2">
        <f>R29-N29</f>
        <v>40.415039999999998</v>
      </c>
      <c r="J29" s="38">
        <f t="shared" si="3"/>
        <v>33.679680000000005</v>
      </c>
      <c r="K29" s="2">
        <f t="shared" si="4"/>
        <v>2.2453120000000002</v>
      </c>
      <c r="L29" s="64"/>
      <c r="M29" s="44"/>
      <c r="N29" s="46">
        <f>R29*0.04</f>
        <v>1.6839599999999999</v>
      </c>
      <c r="O29" s="38">
        <v>6.37</v>
      </c>
      <c r="P29" s="38">
        <f t="shared" si="5"/>
        <v>0.42466666666666669</v>
      </c>
      <c r="Q29" s="38">
        <v>28.713000000000001</v>
      </c>
      <c r="R29" s="8">
        <v>42.098999999999997</v>
      </c>
      <c r="S29" s="59" t="s">
        <v>23</v>
      </c>
      <c r="T29" s="60">
        <v>15</v>
      </c>
      <c r="U29" s="60">
        <v>15</v>
      </c>
      <c r="V29" s="65">
        <f>O29/R29</f>
        <v>0.15131000736359534</v>
      </c>
      <c r="W29" s="65">
        <f>Q29/R29</f>
        <v>0.68203520273640716</v>
      </c>
      <c r="X29" s="65"/>
      <c r="Y29" s="66">
        <f>I29/R29</f>
        <v>0.96000000000000008</v>
      </c>
      <c r="Z29" s="67">
        <f t="shared" si="1"/>
        <v>40.415039999999998</v>
      </c>
      <c r="AA29" s="67">
        <f t="shared" si="2"/>
        <v>42.098999999999997</v>
      </c>
      <c r="AB29" s="150">
        <f>P29/B29</f>
        <v>1.7336475127193118E-4</v>
      </c>
    </row>
    <row r="30" spans="1:28" ht="20.100000000000001" customHeight="1" x14ac:dyDescent="0.3">
      <c r="A30" s="36" t="s">
        <v>86</v>
      </c>
      <c r="B30" s="61">
        <v>1206.443</v>
      </c>
      <c r="C30" s="62" t="s">
        <v>84</v>
      </c>
      <c r="D30" s="63" t="s">
        <v>85</v>
      </c>
      <c r="E30" s="52">
        <f>F30*T30</f>
        <v>2.5844967265363699</v>
      </c>
      <c r="F30" s="52">
        <f>(($AB$50*B30)*$V$50)*$Y$50</f>
        <v>0.258449672653637</v>
      </c>
      <c r="G30" s="37">
        <f>(E30/($V$50*100))*($W$50*100)</f>
        <v>2.0099841386226336</v>
      </c>
      <c r="H30" s="37">
        <f t="shared" si="0"/>
        <v>0.20099841386226336</v>
      </c>
      <c r="I30" s="6">
        <f>(E30+G30)+((E30+G30)*$Y$51)</f>
        <v>4.7324270537531463</v>
      </c>
      <c r="J30" s="37">
        <f t="shared" si="3"/>
        <v>4.594480865159003</v>
      </c>
      <c r="K30" s="6">
        <f t="shared" si="4"/>
        <v>0.45944808651590036</v>
      </c>
      <c r="L30" s="64"/>
      <c r="M30" s="44"/>
      <c r="N30" s="44"/>
      <c r="O30" s="42"/>
      <c r="P30" s="42"/>
      <c r="Q30" s="42"/>
      <c r="R30" s="45"/>
      <c r="S30" s="59">
        <v>2030</v>
      </c>
      <c r="T30" s="56">
        <v>10</v>
      </c>
      <c r="U30" s="56">
        <f t="shared" si="7"/>
        <v>10</v>
      </c>
      <c r="V30" s="65"/>
      <c r="W30" s="65"/>
      <c r="X30" s="65"/>
      <c r="Y30" s="66"/>
      <c r="Z30" s="67">
        <f t="shared" si="1"/>
        <v>0</v>
      </c>
      <c r="AA30" s="67" t="str">
        <f t="shared" si="2"/>
        <v/>
      </c>
      <c r="AB30" s="150"/>
    </row>
    <row r="31" spans="1:28" s="10" customFormat="1" ht="20.100000000000001" customHeight="1" x14ac:dyDescent="0.3">
      <c r="A31" s="36" t="s">
        <v>88</v>
      </c>
      <c r="B31" s="61">
        <v>1250.4469999999999</v>
      </c>
      <c r="C31" s="62" t="s">
        <v>38</v>
      </c>
      <c r="D31" s="63" t="s">
        <v>87</v>
      </c>
      <c r="E31" s="53">
        <v>34.68</v>
      </c>
      <c r="F31" s="38">
        <f>E31/T31</f>
        <v>3.468</v>
      </c>
      <c r="G31" s="37">
        <f>Q31*X31</f>
        <v>0.9234782608695653</v>
      </c>
      <c r="H31" s="37">
        <f t="shared" si="0"/>
        <v>0.18469565217391307</v>
      </c>
      <c r="I31" s="6">
        <f>R31*X31</f>
        <v>35.603478260869572</v>
      </c>
      <c r="J31" s="37">
        <f t="shared" si="3"/>
        <v>35.603478260869565</v>
      </c>
      <c r="K31" s="6">
        <f t="shared" si="4"/>
        <v>3.6526956521739131</v>
      </c>
      <c r="L31" s="2">
        <v>5.202</v>
      </c>
      <c r="M31" s="50"/>
      <c r="N31" s="50"/>
      <c r="O31" s="38">
        <v>39.881999999999998</v>
      </c>
      <c r="P31" s="38">
        <f t="shared" si="5"/>
        <v>3.9882</v>
      </c>
      <c r="Q31" s="38">
        <v>1.0620000000000001</v>
      </c>
      <c r="R31" s="8">
        <v>40.944000000000003</v>
      </c>
      <c r="S31" s="59" t="s">
        <v>159</v>
      </c>
      <c r="T31" s="60">
        <v>10</v>
      </c>
      <c r="U31" s="60">
        <v>5</v>
      </c>
      <c r="V31" s="65">
        <f>O31/R31</f>
        <v>0.97406213364595529</v>
      </c>
      <c r="W31" s="65">
        <f>Q31/R31</f>
        <v>2.5937866354044548E-2</v>
      </c>
      <c r="X31" s="65">
        <f>E31/O31</f>
        <v>0.86956521739130443</v>
      </c>
      <c r="Y31" s="66"/>
      <c r="Z31" s="67">
        <f t="shared" si="1"/>
        <v>0</v>
      </c>
      <c r="AA31" s="67" t="str">
        <f t="shared" si="2"/>
        <v/>
      </c>
      <c r="AB31" s="150">
        <f>P31/B31</f>
        <v>3.1894194635998172E-3</v>
      </c>
    </row>
    <row r="32" spans="1:28" s="10" customFormat="1" ht="20.100000000000001" customHeight="1" x14ac:dyDescent="0.3">
      <c r="A32" s="36" t="s">
        <v>90</v>
      </c>
      <c r="B32" s="61">
        <v>2310.21</v>
      </c>
      <c r="C32" s="62" t="s">
        <v>89</v>
      </c>
      <c r="D32" s="69"/>
      <c r="E32" s="53">
        <v>8.1999999999999993</v>
      </c>
      <c r="F32" s="38">
        <f>E32/T32</f>
        <v>0.82</v>
      </c>
      <c r="G32" s="38">
        <v>9.4</v>
      </c>
      <c r="H32" s="38">
        <f t="shared" si="0"/>
        <v>0.94000000000000006</v>
      </c>
      <c r="I32" s="2">
        <v>17.600000000000001</v>
      </c>
      <c r="J32" s="38">
        <f t="shared" si="3"/>
        <v>17.600000000000001</v>
      </c>
      <c r="K32" s="2">
        <f t="shared" si="4"/>
        <v>1.76</v>
      </c>
      <c r="L32" s="14"/>
      <c r="M32" s="50"/>
      <c r="N32" s="46">
        <f>R32*0.12</f>
        <v>2.5118181818181813</v>
      </c>
      <c r="O32" s="38">
        <v>9.3181818181818166</v>
      </c>
      <c r="P32" s="38">
        <f t="shared" si="5"/>
        <v>0.93181818181818166</v>
      </c>
      <c r="Q32" s="38">
        <v>10.681818181818183</v>
      </c>
      <c r="R32" s="8">
        <f>SUM(O32:Q32)</f>
        <v>20.93181818181818</v>
      </c>
      <c r="S32" s="59" t="s">
        <v>16</v>
      </c>
      <c r="T32" s="60">
        <v>10</v>
      </c>
      <c r="U32" s="60">
        <f t="shared" si="7"/>
        <v>10</v>
      </c>
      <c r="V32" s="65">
        <f>O32/R32</f>
        <v>0.44516829533116176</v>
      </c>
      <c r="W32" s="65">
        <f>Q32/R32</f>
        <v>0.51031487513572216</v>
      </c>
      <c r="X32" s="65">
        <f>E32/O32</f>
        <v>0.88000000000000012</v>
      </c>
      <c r="Y32" s="66">
        <f>I32/R32</f>
        <v>0.84082519001085787</v>
      </c>
      <c r="Z32" s="67">
        <f t="shared" si="1"/>
        <v>17.600000000000001</v>
      </c>
      <c r="AA32" s="67">
        <f t="shared" si="2"/>
        <v>20.93181818181818</v>
      </c>
      <c r="AB32" s="150">
        <f>P32/B32</f>
        <v>4.0334782630937517E-4</v>
      </c>
    </row>
    <row r="33" spans="1:28" ht="20.100000000000001" customHeight="1" x14ac:dyDescent="0.3">
      <c r="A33" s="36" t="s">
        <v>93</v>
      </c>
      <c r="B33" s="61">
        <v>3281.9650000000001</v>
      </c>
      <c r="C33" s="62" t="s">
        <v>91</v>
      </c>
      <c r="D33" s="63" t="s">
        <v>92</v>
      </c>
      <c r="E33" s="52">
        <f>F33*T33</f>
        <v>7.030773769756995</v>
      </c>
      <c r="F33" s="52">
        <f>(($AB$50*B33)*$V$50)*$Y$50</f>
        <v>0.7030773769756995</v>
      </c>
      <c r="G33" s="37">
        <f>(E33/($V$50*100))*($W$50*100)</f>
        <v>5.467889981967347</v>
      </c>
      <c r="H33" s="37">
        <f t="shared" si="0"/>
        <v>0.54678899819673465</v>
      </c>
      <c r="I33" s="6">
        <f>(E33+G33)+((E33+G33)*$Y$51)</f>
        <v>12.873927699419657</v>
      </c>
      <c r="J33" s="37">
        <f t="shared" si="3"/>
        <v>12.498663751724342</v>
      </c>
      <c r="K33" s="6">
        <f t="shared" si="4"/>
        <v>1.2498663751724342</v>
      </c>
      <c r="L33" s="64"/>
      <c r="M33" s="44"/>
      <c r="N33" s="44"/>
      <c r="O33" s="42"/>
      <c r="P33" s="42"/>
      <c r="Q33" s="42"/>
      <c r="R33" s="45"/>
      <c r="S33" s="59" t="s">
        <v>16</v>
      </c>
      <c r="T33" s="60">
        <v>10</v>
      </c>
      <c r="U33" s="60">
        <f t="shared" si="7"/>
        <v>10</v>
      </c>
      <c r="V33" s="65"/>
      <c r="W33" s="65"/>
      <c r="X33" s="65"/>
      <c r="Y33" s="66"/>
      <c r="Z33" s="67">
        <f t="shared" si="1"/>
        <v>0</v>
      </c>
      <c r="AA33" s="67" t="str">
        <f t="shared" si="2"/>
        <v/>
      </c>
      <c r="AB33" s="150"/>
    </row>
    <row r="34" spans="1:28" ht="20.100000000000001" customHeight="1" x14ac:dyDescent="0.3">
      <c r="A34" s="36" t="s">
        <v>96</v>
      </c>
      <c r="B34" s="61">
        <v>10439.949000000001</v>
      </c>
      <c r="C34" s="62" t="s">
        <v>94</v>
      </c>
      <c r="D34" s="63" t="s">
        <v>95</v>
      </c>
      <c r="E34" s="52">
        <f>F34*T34</f>
        <v>22.364930639662756</v>
      </c>
      <c r="F34" s="52">
        <f>(($AB$50*B34)*$V$50)*$Y$50</f>
        <v>2.2364930639662757</v>
      </c>
      <c r="G34" s="37">
        <f>(E34/($V$50*100))*($W$50*100)</f>
        <v>17.393388579509544</v>
      </c>
      <c r="H34" s="37">
        <f t="shared" si="0"/>
        <v>1.7393388579509543</v>
      </c>
      <c r="I34" s="6">
        <f>(E34+G34)+((E34+G34)*$Y$51)</f>
        <v>40.952035933237731</v>
      </c>
      <c r="J34" s="37">
        <f t="shared" si="3"/>
        <v>39.7583192191723</v>
      </c>
      <c r="K34" s="6">
        <f t="shared" si="4"/>
        <v>3.97583192191723</v>
      </c>
      <c r="L34" s="64"/>
      <c r="M34" s="44"/>
      <c r="N34" s="44"/>
      <c r="O34" s="42"/>
      <c r="P34" s="42"/>
      <c r="Q34" s="42"/>
      <c r="R34" s="45"/>
      <c r="S34" s="59">
        <v>2030</v>
      </c>
      <c r="T34" s="56">
        <v>10</v>
      </c>
      <c r="U34" s="56">
        <v>10</v>
      </c>
      <c r="V34" s="65"/>
      <c r="W34" s="65"/>
      <c r="X34" s="65"/>
      <c r="Y34" s="66"/>
      <c r="Z34" s="67">
        <f t="shared" si="1"/>
        <v>0</v>
      </c>
      <c r="AA34" s="67" t="str">
        <f t="shared" si="2"/>
        <v/>
      </c>
      <c r="AB34" s="150"/>
    </row>
    <row r="35" spans="1:28" ht="20.100000000000001" customHeight="1" x14ac:dyDescent="0.3">
      <c r="A35" s="36" t="s">
        <v>99</v>
      </c>
      <c r="B35" s="61">
        <v>1422.796</v>
      </c>
      <c r="C35" s="62" t="s">
        <v>97</v>
      </c>
      <c r="D35" s="69" t="s">
        <v>98</v>
      </c>
      <c r="E35" s="53">
        <v>6.23</v>
      </c>
      <c r="F35" s="38">
        <f t="shared" ref="F35:F47" si="11">E35/T35</f>
        <v>0.623</v>
      </c>
      <c r="G35" s="38">
        <v>1.27</v>
      </c>
      <c r="H35" s="38">
        <f t="shared" si="0"/>
        <v>0.127</v>
      </c>
      <c r="I35" s="2">
        <v>7.5</v>
      </c>
      <c r="J35" s="38">
        <f t="shared" si="3"/>
        <v>7.5</v>
      </c>
      <c r="K35" s="2">
        <f t="shared" si="4"/>
        <v>0.75</v>
      </c>
      <c r="L35" s="2">
        <v>0.83</v>
      </c>
      <c r="M35" s="46">
        <v>0.33700000000000002</v>
      </c>
      <c r="N35" s="46">
        <v>1.67</v>
      </c>
      <c r="O35" s="38">
        <v>7.06</v>
      </c>
      <c r="P35" s="38">
        <f t="shared" si="5"/>
        <v>0.70599999999999996</v>
      </c>
      <c r="Q35" s="38">
        <v>1.607</v>
      </c>
      <c r="R35" s="8">
        <v>8.6669999999999998</v>
      </c>
      <c r="S35" s="59" t="s">
        <v>16</v>
      </c>
      <c r="T35" s="60">
        <v>10</v>
      </c>
      <c r="U35" s="60">
        <f t="shared" si="7"/>
        <v>10</v>
      </c>
      <c r="V35" s="65">
        <f>O35/R35</f>
        <v>0.81458405445944382</v>
      </c>
      <c r="W35" s="65">
        <f>Q35/R35</f>
        <v>0.18541594554055613</v>
      </c>
      <c r="X35" s="65">
        <f>E35/O35</f>
        <v>0.88243626062322955</v>
      </c>
      <c r="Y35" s="66">
        <f>I35/R35</f>
        <v>0.86535133264105224</v>
      </c>
      <c r="Z35" s="67">
        <f t="shared" si="1"/>
        <v>7.5</v>
      </c>
      <c r="AA35" s="67">
        <f t="shared" si="2"/>
        <v>8.6669999999999998</v>
      </c>
      <c r="AB35" s="150">
        <f>P35/B35</f>
        <v>4.9620606186691557E-4</v>
      </c>
    </row>
    <row r="36" spans="1:28" ht="20.100000000000001" customHeight="1" x14ac:dyDescent="0.3">
      <c r="A36" s="36" t="s">
        <v>102</v>
      </c>
      <c r="B36" s="61">
        <v>663.72699999999998</v>
      </c>
      <c r="C36" s="62" t="s">
        <v>100</v>
      </c>
      <c r="D36" s="69" t="s">
        <v>101</v>
      </c>
      <c r="E36" s="52">
        <f>$I36*$V$50</f>
        <v>11.112377120636218</v>
      </c>
      <c r="F36" s="37">
        <f t="shared" si="11"/>
        <v>1.1112377120636219</v>
      </c>
      <c r="G36" s="37">
        <f>$I36*$W$50</f>
        <v>8.6421861268151758</v>
      </c>
      <c r="H36" s="37">
        <f t="shared" si="0"/>
        <v>0.86421861268151756</v>
      </c>
      <c r="I36" s="6">
        <f>R36*$Y$50</f>
        <v>20.366039855421686</v>
      </c>
      <c r="J36" s="37">
        <f t="shared" si="3"/>
        <v>19.754563247451394</v>
      </c>
      <c r="K36" s="6">
        <f t="shared" si="4"/>
        <v>1.9754563247451395</v>
      </c>
      <c r="L36" s="64"/>
      <c r="M36" s="44"/>
      <c r="N36" s="44"/>
      <c r="O36" s="42"/>
      <c r="P36" s="42"/>
      <c r="Q36" s="42"/>
      <c r="R36" s="8">
        <v>24.15</v>
      </c>
      <c r="S36" s="59">
        <v>2030</v>
      </c>
      <c r="T36" s="56">
        <v>10</v>
      </c>
      <c r="U36" s="56">
        <f t="shared" si="7"/>
        <v>10</v>
      </c>
      <c r="V36" s="65"/>
      <c r="W36" s="65"/>
      <c r="X36" s="65"/>
      <c r="Y36" s="66"/>
      <c r="Z36" s="67">
        <f t="shared" si="1"/>
        <v>0</v>
      </c>
      <c r="AA36" s="67" t="str">
        <f t="shared" si="2"/>
        <v/>
      </c>
      <c r="AB36" s="150"/>
    </row>
    <row r="37" spans="1:28" ht="20.100000000000001" customHeight="1" x14ac:dyDescent="0.3">
      <c r="A37" s="36" t="s">
        <v>105</v>
      </c>
      <c r="B37" s="61">
        <v>102.676</v>
      </c>
      <c r="C37" s="62" t="s">
        <v>103</v>
      </c>
      <c r="D37" s="63" t="s">
        <v>104</v>
      </c>
      <c r="E37" s="53">
        <v>5.8999999999999997E-2</v>
      </c>
      <c r="F37" s="38">
        <f t="shared" si="11"/>
        <v>5.8999999999999999E-3</v>
      </c>
      <c r="G37" s="37">
        <f>(E37/($V$50*100))*($W$50*100)</f>
        <v>4.5884780182199457E-2</v>
      </c>
      <c r="H37" s="37">
        <f t="shared" si="0"/>
        <v>4.5884780182199455E-3</v>
      </c>
      <c r="I37" s="6">
        <f>(E37+G37)+((E37+G37)*$Y$51)</f>
        <v>0.10803387495314226</v>
      </c>
      <c r="J37" s="37">
        <f t="shared" si="3"/>
        <v>0.10488478018219946</v>
      </c>
      <c r="K37" s="6">
        <f t="shared" si="4"/>
        <v>1.0488478018219945E-2</v>
      </c>
      <c r="L37" s="64"/>
      <c r="M37" s="44"/>
      <c r="N37" s="44"/>
      <c r="O37" s="42"/>
      <c r="P37" s="42"/>
      <c r="Q37" s="42"/>
      <c r="R37" s="45"/>
      <c r="S37" s="59" t="s">
        <v>16</v>
      </c>
      <c r="T37" s="60">
        <v>10</v>
      </c>
      <c r="U37" s="60">
        <f t="shared" si="7"/>
        <v>10</v>
      </c>
      <c r="V37" s="65"/>
      <c r="W37" s="65"/>
      <c r="X37" s="65"/>
      <c r="Y37" s="66"/>
      <c r="Z37" s="67">
        <f t="shared" si="1"/>
        <v>0</v>
      </c>
      <c r="AA37" s="67" t="str">
        <f t="shared" si="2"/>
        <v/>
      </c>
      <c r="AB37" s="150"/>
    </row>
    <row r="38" spans="1:28" ht="20.100000000000001" customHeight="1" x14ac:dyDescent="0.3">
      <c r="A38" s="36" t="s">
        <v>108</v>
      </c>
      <c r="B38" s="61">
        <v>7858.3810000000003</v>
      </c>
      <c r="C38" s="62" t="s">
        <v>106</v>
      </c>
      <c r="D38" s="63" t="s">
        <v>107</v>
      </c>
      <c r="E38" s="53">
        <v>5.0599999999999996</v>
      </c>
      <c r="F38" s="38">
        <f t="shared" si="11"/>
        <v>0.50600000000000001</v>
      </c>
      <c r="G38" s="38">
        <v>12.72566</v>
      </c>
      <c r="H38" s="38">
        <f t="shared" si="0"/>
        <v>0.66977157894736838</v>
      </c>
      <c r="I38" s="2">
        <v>17.725659999999998</v>
      </c>
      <c r="J38" s="38">
        <f t="shared" si="3"/>
        <v>17.78566</v>
      </c>
      <c r="K38" s="2">
        <f t="shared" si="4"/>
        <v>1.1757715789473684</v>
      </c>
      <c r="L38" s="2">
        <v>1.76</v>
      </c>
      <c r="M38" s="46">
        <v>1.8323400000000001</v>
      </c>
      <c r="N38" s="46">
        <v>3.6323400000000001</v>
      </c>
      <c r="O38" s="38">
        <v>6.82</v>
      </c>
      <c r="P38" s="38">
        <f t="shared" si="5"/>
        <v>0.68200000000000005</v>
      </c>
      <c r="Q38" s="38">
        <f>G38+M38</f>
        <v>14.558</v>
      </c>
      <c r="R38" s="8">
        <v>21.5</v>
      </c>
      <c r="S38" s="59" t="s">
        <v>144</v>
      </c>
      <c r="T38" s="60">
        <v>10</v>
      </c>
      <c r="U38" s="60">
        <v>19</v>
      </c>
      <c r="V38" s="65"/>
      <c r="W38" s="65"/>
      <c r="X38" s="65"/>
      <c r="Y38" s="66">
        <f>I38/R38</f>
        <v>0.82444930232558133</v>
      </c>
      <c r="Z38" s="67">
        <f t="shared" si="1"/>
        <v>17.725659999999998</v>
      </c>
      <c r="AA38" s="67">
        <f t="shared" si="2"/>
        <v>21.5</v>
      </c>
      <c r="AB38" s="150">
        <f>P38/B38</f>
        <v>8.6786324053262379E-5</v>
      </c>
    </row>
    <row r="39" spans="1:28" ht="20.100000000000001" customHeight="1" x14ac:dyDescent="0.3">
      <c r="A39" s="36" t="s">
        <v>110</v>
      </c>
      <c r="B39" s="61">
        <v>898.41499999999996</v>
      </c>
      <c r="C39" s="62" t="s">
        <v>74</v>
      </c>
      <c r="D39" s="74" t="s">
        <v>109</v>
      </c>
      <c r="E39" s="53">
        <v>0.9</v>
      </c>
      <c r="F39" s="38">
        <f t="shared" si="11"/>
        <v>0.09</v>
      </c>
      <c r="G39" s="37">
        <v>0</v>
      </c>
      <c r="H39" s="37">
        <f t="shared" si="0"/>
        <v>0</v>
      </c>
      <c r="I39" s="6">
        <f>E39+F39</f>
        <v>0.99</v>
      </c>
      <c r="J39" s="37">
        <f t="shared" si="3"/>
        <v>0.9</v>
      </c>
      <c r="K39" s="6">
        <f t="shared" si="4"/>
        <v>0.09</v>
      </c>
      <c r="L39" s="64"/>
      <c r="M39" s="44"/>
      <c r="N39" s="44"/>
      <c r="O39" s="42"/>
      <c r="P39" s="42"/>
      <c r="Q39" s="42"/>
      <c r="R39" s="8"/>
      <c r="S39" s="59">
        <v>2030</v>
      </c>
      <c r="T39" s="56">
        <v>10</v>
      </c>
      <c r="U39" s="56">
        <v>10</v>
      </c>
      <c r="V39" s="65"/>
      <c r="W39" s="65"/>
      <c r="X39" s="65"/>
      <c r="Y39" s="66"/>
      <c r="Z39" s="67"/>
      <c r="AA39" s="67"/>
      <c r="AB39" s="150"/>
    </row>
    <row r="40" spans="1:28" ht="20.100000000000001" customHeight="1" x14ac:dyDescent="0.3">
      <c r="A40" s="36" t="s">
        <v>113</v>
      </c>
      <c r="B40" s="61">
        <v>198.018</v>
      </c>
      <c r="C40" s="62" t="s">
        <v>111</v>
      </c>
      <c r="D40" s="63" t="s">
        <v>112</v>
      </c>
      <c r="E40" s="53">
        <v>0.17069999999999999</v>
      </c>
      <c r="F40" s="38">
        <f t="shared" si="11"/>
        <v>1.7069999999999998E-2</v>
      </c>
      <c r="G40" s="38">
        <v>0.12665000000000001</v>
      </c>
      <c r="H40" s="38">
        <f t="shared" si="0"/>
        <v>1.2665000000000001E-2</v>
      </c>
      <c r="I40" s="2">
        <v>0.29735</v>
      </c>
      <c r="J40" s="38">
        <f t="shared" si="3"/>
        <v>0.29735</v>
      </c>
      <c r="K40" s="2">
        <f t="shared" si="4"/>
        <v>2.9734999999999998E-2</v>
      </c>
      <c r="L40" s="64"/>
      <c r="M40" s="44"/>
      <c r="N40" s="44"/>
      <c r="O40" s="38">
        <v>0.17069999999999999</v>
      </c>
      <c r="P40" s="38">
        <f t="shared" si="5"/>
        <v>1.7069999999999998E-2</v>
      </c>
      <c r="Q40" s="38">
        <v>0.12665000000000001</v>
      </c>
      <c r="R40" s="8">
        <v>0.29735</v>
      </c>
      <c r="S40" s="59" t="s">
        <v>16</v>
      </c>
      <c r="T40" s="60">
        <v>10</v>
      </c>
      <c r="U40" s="60">
        <f t="shared" ref="U40" si="12">T40</f>
        <v>10</v>
      </c>
      <c r="V40" s="65">
        <f>O40/R40</f>
        <v>0.57407096014797376</v>
      </c>
      <c r="W40" s="65">
        <f>Q40/R40</f>
        <v>0.42592903985202629</v>
      </c>
      <c r="X40" s="65">
        <f>E40/O40</f>
        <v>1</v>
      </c>
      <c r="Y40" s="66"/>
      <c r="Z40" s="67">
        <f>Y40*R40</f>
        <v>0</v>
      </c>
      <c r="AA40" s="67" t="str">
        <f>IF(Z40&gt;0,R40,"")</f>
        <v/>
      </c>
      <c r="AB40" s="150">
        <f>P40/B40</f>
        <v>8.6204284458988567E-5</v>
      </c>
    </row>
    <row r="41" spans="1:28" ht="19.5" customHeight="1" x14ac:dyDescent="0.3">
      <c r="A41" s="36" t="s">
        <v>115</v>
      </c>
      <c r="B41" s="61">
        <v>575.71900000000005</v>
      </c>
      <c r="C41" s="62" t="s">
        <v>114</v>
      </c>
      <c r="D41" s="69"/>
      <c r="E41" s="52">
        <f>O41*$Y$50</f>
        <v>3.4994169351576739E-2</v>
      </c>
      <c r="F41" s="37">
        <f t="shared" si="11"/>
        <v>1.7497084675788369E-2</v>
      </c>
      <c r="G41" s="37">
        <f>Q41*$Y$50</f>
        <v>2.5335690905856471E-2</v>
      </c>
      <c r="H41" s="37">
        <f t="shared" si="0"/>
        <v>7.008489877138719E-3</v>
      </c>
      <c r="I41" s="6">
        <f>R41*Y50</f>
        <v>7.7826944933221578E-2</v>
      </c>
      <c r="J41" s="37">
        <f t="shared" si="3"/>
        <v>6.0329860257433213E-2</v>
      </c>
      <c r="K41" s="6">
        <f t="shared" si="4"/>
        <v>2.4505574552927088E-2</v>
      </c>
      <c r="L41" s="14"/>
      <c r="M41" s="50"/>
      <c r="N41" s="50"/>
      <c r="O41" s="38">
        <v>4.1495999999999998E-2</v>
      </c>
      <c r="P41" s="38">
        <f t="shared" si="5"/>
        <v>2.0747999999999999E-2</v>
      </c>
      <c r="Q41" s="38">
        <v>3.0043E-2</v>
      </c>
      <c r="R41" s="8">
        <f>SUM(O41:Q41)</f>
        <v>9.2286999999999994E-2</v>
      </c>
      <c r="S41" s="59" t="s">
        <v>150</v>
      </c>
      <c r="T41" s="60">
        <v>2</v>
      </c>
      <c r="U41" s="60">
        <v>3.6150000000000002</v>
      </c>
      <c r="V41" s="82">
        <f>O41/R41</f>
        <v>0.44964079447809552</v>
      </c>
      <c r="W41" s="82">
        <f>Q41/R41</f>
        <v>0.32553880828285675</v>
      </c>
      <c r="X41" s="65"/>
      <c r="Y41" s="66"/>
      <c r="Z41" s="67">
        <f>Y41*R41</f>
        <v>0</v>
      </c>
      <c r="AA41" s="67" t="str">
        <f>IF(Z41&gt;0,R41,"")</f>
        <v/>
      </c>
      <c r="AB41" s="150">
        <f>P41/B41</f>
        <v>3.6038414573776441E-5</v>
      </c>
    </row>
    <row r="42" spans="1:28" ht="20.100000000000001" customHeight="1" x14ac:dyDescent="0.3">
      <c r="A42" s="36" t="s">
        <v>152</v>
      </c>
      <c r="B42" s="61"/>
      <c r="C42" s="62" t="s">
        <v>154</v>
      </c>
      <c r="D42" s="63" t="s">
        <v>153</v>
      </c>
      <c r="E42" s="52">
        <f>$I42*$V$50</f>
        <v>23.006991968190928</v>
      </c>
      <c r="F42" s="37">
        <f t="shared" si="11"/>
        <v>1.6433565691564949</v>
      </c>
      <c r="G42" s="37">
        <f>I42*$W$50</f>
        <v>17.892724900238459</v>
      </c>
      <c r="H42" s="37">
        <f t="shared" si="0"/>
        <v>1.2780517785884613</v>
      </c>
      <c r="I42" s="6">
        <f>R42*$Y$50</f>
        <v>42.165713986380304</v>
      </c>
      <c r="J42" s="37">
        <f t="shared" si="3"/>
        <v>40.899716868429387</v>
      </c>
      <c r="K42" s="6">
        <f t="shared" si="4"/>
        <v>2.9214083477449559</v>
      </c>
      <c r="L42" s="14"/>
      <c r="M42" s="50"/>
      <c r="N42" s="50"/>
      <c r="O42" s="38"/>
      <c r="P42" s="38">
        <f t="shared" si="5"/>
        <v>0</v>
      </c>
      <c r="Q42" s="38"/>
      <c r="R42" s="8">
        <v>50</v>
      </c>
      <c r="S42" s="59" t="s">
        <v>23</v>
      </c>
      <c r="T42" s="60">
        <v>14</v>
      </c>
      <c r="U42" s="60">
        <v>14</v>
      </c>
      <c r="V42" s="82"/>
      <c r="W42" s="82"/>
      <c r="X42" s="65"/>
      <c r="Y42" s="66"/>
      <c r="Z42" s="67"/>
      <c r="AA42" s="67"/>
      <c r="AB42" s="150"/>
    </row>
    <row r="43" spans="1:28" ht="20.100000000000001" customHeight="1" x14ac:dyDescent="0.3">
      <c r="A43" s="36" t="s">
        <v>117</v>
      </c>
      <c r="B43" s="61">
        <v>16578.507000000001</v>
      </c>
      <c r="C43" s="62" t="s">
        <v>116</v>
      </c>
      <c r="D43" s="69"/>
      <c r="E43" s="53">
        <v>11.68</v>
      </c>
      <c r="F43" s="38">
        <f t="shared" si="11"/>
        <v>1.1679999999999999</v>
      </c>
      <c r="G43" s="38">
        <v>1.2</v>
      </c>
      <c r="H43" s="38">
        <f t="shared" si="0"/>
        <v>0.24</v>
      </c>
      <c r="I43" s="2">
        <v>12.88</v>
      </c>
      <c r="J43" s="38">
        <f t="shared" si="3"/>
        <v>12.879999999999999</v>
      </c>
      <c r="K43" s="2">
        <f t="shared" si="4"/>
        <v>1.4079999999999999</v>
      </c>
      <c r="L43" s="14"/>
      <c r="M43" s="50"/>
      <c r="N43" s="50"/>
      <c r="O43" s="68"/>
      <c r="P43" s="68"/>
      <c r="Q43" s="68"/>
      <c r="R43" s="32"/>
      <c r="S43" s="59" t="s">
        <v>118</v>
      </c>
      <c r="T43" s="60">
        <v>10</v>
      </c>
      <c r="U43" s="60">
        <v>5</v>
      </c>
      <c r="V43" s="82"/>
      <c r="W43" s="82"/>
      <c r="X43" s="65"/>
      <c r="Y43" s="66"/>
      <c r="Z43" s="67">
        <f>Y43*R43</f>
        <v>0</v>
      </c>
      <c r="AA43" s="67" t="str">
        <f>IF(Z43&gt;0,R43,"")</f>
        <v/>
      </c>
      <c r="AB43" s="150"/>
    </row>
    <row r="44" spans="1:28" ht="20.100000000000001" customHeight="1" x14ac:dyDescent="0.3">
      <c r="A44" s="36" t="s">
        <v>120</v>
      </c>
      <c r="B44" s="61">
        <v>7300.9970000000003</v>
      </c>
      <c r="C44" s="62" t="s">
        <v>119</v>
      </c>
      <c r="D44" s="69"/>
      <c r="E44" s="52">
        <f>O44*$Y$50</f>
        <v>50.598856783656366</v>
      </c>
      <c r="F44" s="37">
        <f t="shared" si="11"/>
        <v>3.3732571189104243</v>
      </c>
      <c r="G44" s="37">
        <f>Q44*$Y$50</f>
        <v>10.667925638554218</v>
      </c>
      <c r="H44" s="37">
        <f t="shared" si="0"/>
        <v>1.0667925638554219</v>
      </c>
      <c r="I44" s="6">
        <f>R44*Y50</f>
        <v>64.640039541121013</v>
      </c>
      <c r="J44" s="37">
        <f t="shared" si="3"/>
        <v>61.266782422210582</v>
      </c>
      <c r="K44" s="6">
        <f t="shared" si="4"/>
        <v>4.4400496827658458</v>
      </c>
      <c r="L44" s="14"/>
      <c r="M44" s="50"/>
      <c r="N44" s="50"/>
      <c r="O44" s="38">
        <v>60</v>
      </c>
      <c r="P44" s="38">
        <f t="shared" si="5"/>
        <v>4</v>
      </c>
      <c r="Q44" s="38">
        <f>0.15+(5*0.5)+(10*1)</f>
        <v>12.65</v>
      </c>
      <c r="R44" s="8">
        <f>SUM(O44:Q44)</f>
        <v>76.650000000000006</v>
      </c>
      <c r="S44" s="59" t="s">
        <v>23</v>
      </c>
      <c r="T44" s="60">
        <v>15</v>
      </c>
      <c r="U44" s="60">
        <v>10</v>
      </c>
      <c r="V44" s="82">
        <f>O44/R44</f>
        <v>0.78277886497064575</v>
      </c>
      <c r="W44" s="82">
        <f>Q44/R44</f>
        <v>0.16503587736464448</v>
      </c>
      <c r="X44" s="65"/>
      <c r="Y44" s="66"/>
      <c r="Z44" s="67">
        <f>Y44*R44</f>
        <v>0</v>
      </c>
      <c r="AA44" s="67" t="str">
        <f>IF(Z44&gt;0,R44,"")</f>
        <v/>
      </c>
      <c r="AB44" s="150">
        <f>P44/B44</f>
        <v>5.4787037989469111E-4</v>
      </c>
    </row>
    <row r="45" spans="1:28" ht="20.100000000000001" customHeight="1" x14ac:dyDescent="0.3">
      <c r="A45" s="36" t="s">
        <v>122</v>
      </c>
      <c r="B45" s="61">
        <v>2097.5239999999999</v>
      </c>
      <c r="C45" s="62" t="s">
        <v>38</v>
      </c>
      <c r="D45" s="63" t="s">
        <v>121</v>
      </c>
      <c r="E45" s="53">
        <v>1.1000000000000001</v>
      </c>
      <c r="F45" s="38">
        <f t="shared" si="11"/>
        <v>0.11000000000000001</v>
      </c>
      <c r="G45" s="38">
        <v>1.54</v>
      </c>
      <c r="H45" s="38">
        <f t="shared" si="0"/>
        <v>0.154</v>
      </c>
      <c r="I45" s="2">
        <v>3.54</v>
      </c>
      <c r="J45" s="38">
        <f t="shared" si="3"/>
        <v>2.64</v>
      </c>
      <c r="K45" s="2">
        <f t="shared" si="4"/>
        <v>0.26400000000000001</v>
      </c>
      <c r="L45" s="64"/>
      <c r="M45" s="44"/>
      <c r="N45" s="44"/>
      <c r="O45" s="38">
        <v>1.1000000000000001</v>
      </c>
      <c r="P45" s="38">
        <f t="shared" si="5"/>
        <v>0.11000000000000001</v>
      </c>
      <c r="Q45" s="38">
        <v>1.54</v>
      </c>
      <c r="R45" s="8">
        <v>3.54</v>
      </c>
      <c r="S45" s="59" t="s">
        <v>16</v>
      </c>
      <c r="T45" s="58">
        <v>10</v>
      </c>
      <c r="U45" s="58">
        <f>T45</f>
        <v>10</v>
      </c>
      <c r="V45" s="65">
        <f>O45/R45</f>
        <v>0.31073446327683618</v>
      </c>
      <c r="W45" s="65">
        <f>Q45/R45</f>
        <v>0.43502824858757061</v>
      </c>
      <c r="X45" s="65">
        <f>E45/O45</f>
        <v>1</v>
      </c>
      <c r="Y45" s="66"/>
      <c r="Z45" s="67">
        <f>Y45*R45</f>
        <v>0</v>
      </c>
      <c r="AA45" s="67" t="str">
        <f>IF(Z45&gt;0,R45,"")</f>
        <v/>
      </c>
      <c r="AB45" s="150">
        <f>P45/B45</f>
        <v>5.2442784921650487E-5</v>
      </c>
    </row>
    <row r="46" spans="1:28" ht="20.100000000000001" customHeight="1" x14ac:dyDescent="0.3">
      <c r="A46" s="36" t="s">
        <v>125</v>
      </c>
      <c r="B46" s="61">
        <v>3799.0120000000002</v>
      </c>
      <c r="C46" s="62" t="s">
        <v>123</v>
      </c>
      <c r="D46" s="63" t="s">
        <v>124</v>
      </c>
      <c r="E46" s="53">
        <f>O46*0.7</f>
        <v>3.78</v>
      </c>
      <c r="F46" s="38">
        <f t="shared" si="11"/>
        <v>0.378</v>
      </c>
      <c r="G46" s="38">
        <f>Q46*0.7</f>
        <v>1.68</v>
      </c>
      <c r="H46" s="38">
        <f t="shared" si="0"/>
        <v>0.112</v>
      </c>
      <c r="I46" s="2">
        <f>R46*0.7</f>
        <v>5.46</v>
      </c>
      <c r="J46" s="38">
        <f t="shared" si="3"/>
        <v>5.46</v>
      </c>
      <c r="K46" s="2">
        <f t="shared" si="4"/>
        <v>0.49</v>
      </c>
      <c r="L46" s="2">
        <f>O46*0.3</f>
        <v>1.62</v>
      </c>
      <c r="M46" s="46">
        <f>Q46*0.3</f>
        <v>0.72</v>
      </c>
      <c r="N46" s="46">
        <f>R46*0.3</f>
        <v>2.3400000000000003</v>
      </c>
      <c r="O46" s="38">
        <v>5.4</v>
      </c>
      <c r="P46" s="38">
        <f t="shared" si="5"/>
        <v>0.54</v>
      </c>
      <c r="Q46" s="38">
        <v>2.4</v>
      </c>
      <c r="R46" s="8">
        <v>7.8000000000000007</v>
      </c>
      <c r="S46" s="59" t="s">
        <v>151</v>
      </c>
      <c r="T46" s="58">
        <v>10</v>
      </c>
      <c r="U46" s="58">
        <v>15</v>
      </c>
      <c r="V46" s="65">
        <f>O46/R46</f>
        <v>0.69230769230769229</v>
      </c>
      <c r="W46" s="65">
        <f>Q46/R46</f>
        <v>0.30769230769230765</v>
      </c>
      <c r="X46" s="65">
        <f>E46/O46</f>
        <v>0.7</v>
      </c>
      <c r="Y46" s="66">
        <f>I46/R46</f>
        <v>0.7</v>
      </c>
      <c r="Z46" s="67">
        <f>Y46*R46</f>
        <v>5.46</v>
      </c>
      <c r="AA46" s="67">
        <f>IF(Z46&gt;0,R46,"")</f>
        <v>7.8000000000000007</v>
      </c>
      <c r="AB46" s="150">
        <f>P46/B46</f>
        <v>1.4214222013512987E-4</v>
      </c>
    </row>
    <row r="47" spans="1:28" ht="20.100000000000001" customHeight="1" x14ac:dyDescent="0.3">
      <c r="A47" s="36" t="s">
        <v>128</v>
      </c>
      <c r="B47" s="61">
        <v>143.01300000000001</v>
      </c>
      <c r="C47" s="62" t="s">
        <v>126</v>
      </c>
      <c r="D47" s="63" t="s">
        <v>127</v>
      </c>
      <c r="E47" s="53">
        <v>0.18</v>
      </c>
      <c r="F47" s="38">
        <f t="shared" si="11"/>
        <v>1.7999999999999999E-2</v>
      </c>
      <c r="G47" s="37">
        <f>Q47*X47</f>
        <v>6.8482178614337197E-2</v>
      </c>
      <c r="H47" s="37">
        <f t="shared" si="0"/>
        <v>6.8482178614337197E-3</v>
      </c>
      <c r="I47" s="6">
        <f>R47*X47</f>
        <v>0.24848217861433719</v>
      </c>
      <c r="J47" s="37">
        <f t="shared" si="3"/>
        <v>0.24848217861433719</v>
      </c>
      <c r="K47" s="6">
        <f t="shared" si="4"/>
        <v>2.4848217861433718E-2</v>
      </c>
      <c r="L47" s="64"/>
      <c r="M47" s="44"/>
      <c r="N47" s="44"/>
      <c r="O47" s="38">
        <f>0.2105+0.005+0.0342</f>
        <v>0.24970000000000001</v>
      </c>
      <c r="P47" s="38">
        <f t="shared" si="5"/>
        <v>2.4969999999999999E-2</v>
      </c>
      <c r="Q47" s="38">
        <f>0.0095*U47</f>
        <v>9.5000000000000001E-2</v>
      </c>
      <c r="R47" s="8">
        <f>SUM(O47,Q47)</f>
        <v>0.34470000000000001</v>
      </c>
      <c r="S47" s="59" t="s">
        <v>16</v>
      </c>
      <c r="T47" s="58">
        <v>10</v>
      </c>
      <c r="U47" s="58">
        <f>T47</f>
        <v>10</v>
      </c>
      <c r="V47" s="65">
        <f>O47/R47</f>
        <v>0.72439802727008995</v>
      </c>
      <c r="W47" s="65">
        <f>Q47/R47</f>
        <v>0.27560197272991005</v>
      </c>
      <c r="X47" s="65">
        <f>E47/O47</f>
        <v>0.72086503804565472</v>
      </c>
      <c r="Y47" s="66"/>
      <c r="Z47" s="67">
        <f>Y47*R47</f>
        <v>0</v>
      </c>
      <c r="AA47" s="67" t="str">
        <f>IF(Z47&gt;0,R47,"")</f>
        <v/>
      </c>
      <c r="AB47" s="150">
        <f>P47/B47</f>
        <v>1.7459951193248165E-4</v>
      </c>
    </row>
    <row r="48" spans="1:28" ht="20.100000000000001" customHeight="1" x14ac:dyDescent="0.3">
      <c r="A48" s="36" t="s">
        <v>155</v>
      </c>
      <c r="B48" s="61">
        <v>22295.360000000001</v>
      </c>
      <c r="C48" s="62" t="s">
        <v>157</v>
      </c>
      <c r="D48" s="63" t="s">
        <v>156</v>
      </c>
      <c r="E48" s="52">
        <f>F48*T48</f>
        <v>66.866979137621826</v>
      </c>
      <c r="F48" s="52">
        <f>(($AB$50*B48)*$V$50)*$Y$50</f>
        <v>4.7762127955444162</v>
      </c>
      <c r="G48" s="37">
        <f>(E48/($V$50*100))*($W$50*100)</f>
        <v>52.002993884364308</v>
      </c>
      <c r="H48" s="37">
        <f t="shared" si="0"/>
        <v>3.7144995631688791</v>
      </c>
      <c r="I48" s="6">
        <f>(E48+G48)+((E48+G48)*$Y$51)</f>
        <v>122.43896377369845</v>
      </c>
      <c r="J48" s="37">
        <f t="shared" si="3"/>
        <v>118.86997302198614</v>
      </c>
      <c r="K48" s="6">
        <f t="shared" si="4"/>
        <v>8.4907123587132958</v>
      </c>
      <c r="L48" s="64"/>
      <c r="M48" s="44"/>
      <c r="N48" s="44"/>
      <c r="O48" s="68"/>
      <c r="P48" s="68"/>
      <c r="Q48" s="68"/>
      <c r="R48" s="32"/>
      <c r="S48" s="59" t="s">
        <v>23</v>
      </c>
      <c r="T48" s="58">
        <v>14</v>
      </c>
      <c r="U48" s="58">
        <v>14</v>
      </c>
      <c r="V48" s="65"/>
      <c r="W48" s="65"/>
      <c r="X48" s="65"/>
      <c r="Y48" s="109">
        <f>635.2/(80.2+635.2)</f>
        <v>0.88789488398098959</v>
      </c>
      <c r="Z48" s="67"/>
      <c r="AA48" s="67"/>
      <c r="AB48" s="150"/>
    </row>
    <row r="49" spans="1:28" ht="20.100000000000001" customHeight="1" thickBot="1" x14ac:dyDescent="0.35">
      <c r="A49" s="36" t="s">
        <v>131</v>
      </c>
      <c r="B49" s="75">
        <v>3047.277</v>
      </c>
      <c r="C49" s="76" t="s">
        <v>129</v>
      </c>
      <c r="D49" s="77" t="s">
        <v>130</v>
      </c>
      <c r="E49" s="55">
        <v>35</v>
      </c>
      <c r="F49" s="38">
        <f>E49/T49</f>
        <v>3.5</v>
      </c>
      <c r="G49" s="37">
        <v>0</v>
      </c>
      <c r="H49" s="37">
        <f t="shared" si="0"/>
        <v>0</v>
      </c>
      <c r="I49" s="2">
        <v>35</v>
      </c>
      <c r="J49" s="38">
        <f t="shared" si="3"/>
        <v>35</v>
      </c>
      <c r="K49" s="2">
        <f t="shared" si="4"/>
        <v>3.5</v>
      </c>
      <c r="L49" s="41"/>
      <c r="M49" s="83">
        <v>15</v>
      </c>
      <c r="N49" s="46">
        <v>15</v>
      </c>
      <c r="O49" s="38">
        <v>35</v>
      </c>
      <c r="P49" s="38">
        <f t="shared" si="5"/>
        <v>3.5</v>
      </c>
      <c r="Q49" s="38">
        <v>20</v>
      </c>
      <c r="R49" s="8">
        <v>50</v>
      </c>
      <c r="S49" s="59">
        <v>2030</v>
      </c>
      <c r="T49" s="56">
        <v>10</v>
      </c>
      <c r="U49" s="56">
        <v>10</v>
      </c>
      <c r="V49" s="65">
        <f>O49/R49</f>
        <v>0.7</v>
      </c>
      <c r="W49" s="65">
        <f>Q49/R49</f>
        <v>0.4</v>
      </c>
      <c r="X49" s="65"/>
      <c r="Y49" s="66">
        <f>I49/R49</f>
        <v>0.7</v>
      </c>
      <c r="Z49" s="67">
        <f>Y49*R49</f>
        <v>35</v>
      </c>
      <c r="AA49" s="67">
        <f>IF(Z49&gt;0,R49,"")</f>
        <v>50</v>
      </c>
      <c r="AB49" s="150">
        <f>P49/B49</f>
        <v>1.1485664086330189E-3</v>
      </c>
    </row>
    <row r="50" spans="1:28" ht="20.100000000000001" customHeight="1" thickBot="1" x14ac:dyDescent="0.35">
      <c r="A50" s="125"/>
      <c r="B50" s="78">
        <f>SUM(B6:B49)</f>
        <v>198890.7460000001</v>
      </c>
      <c r="C50" s="178" t="s">
        <v>175</v>
      </c>
      <c r="D50" s="179"/>
      <c r="E50" s="84">
        <f t="shared" ref="E50:I50" si="13">SUM(E6:E49)</f>
        <v>514.73199664056449</v>
      </c>
      <c r="F50" s="85">
        <f t="shared" si="13"/>
        <v>45.034911877267682</v>
      </c>
      <c r="G50" s="39">
        <f t="shared" si="13"/>
        <v>380.14556175657651</v>
      </c>
      <c r="H50" s="39">
        <f t="shared" si="13"/>
        <v>32.436913903605415</v>
      </c>
      <c r="I50" s="88">
        <f t="shared" si="13"/>
        <v>925.31305747623503</v>
      </c>
      <c r="J50" s="39">
        <f>SUM(J6:J49)</f>
        <v>894.87755839714146</v>
      </c>
      <c r="K50" s="87">
        <f>SUM(K6:K49)</f>
        <v>77.47182578087309</v>
      </c>
      <c r="L50" s="39">
        <f t="shared" ref="L50:O50" si="14">SUM(L6:L49)</f>
        <v>18.011919161000002</v>
      </c>
      <c r="M50" s="86">
        <f t="shared" si="14"/>
        <v>22.449339999999999</v>
      </c>
      <c r="N50" s="86">
        <f t="shared" si="14"/>
        <v>34.940118181818178</v>
      </c>
      <c r="O50" s="85">
        <f t="shared" si="14"/>
        <v>419.80996938918179</v>
      </c>
      <c r="P50" s="87"/>
      <c r="Q50" s="39">
        <f>SUM(Q6:Q49)</f>
        <v>211.40371343015156</v>
      </c>
      <c r="R50" s="88">
        <f>SUM(R6:R49)</f>
        <v>473.33205866781816</v>
      </c>
      <c r="S50" s="80"/>
      <c r="T50" s="145">
        <f>AVERAGE(T6:T49)</f>
        <v>11.081818181818182</v>
      </c>
      <c r="U50" s="146">
        <f>AVERAGE(U6:U49)</f>
        <v>11.102613636363635</v>
      </c>
      <c r="V50" s="140">
        <f>AVERAGE(V6:V49)</f>
        <v>0.5456326904750689</v>
      </c>
      <c r="W50" s="140">
        <f>AVERAGE(W6:W49)</f>
        <v>0.42434298411306121</v>
      </c>
      <c r="X50" s="81"/>
      <c r="Y50" s="140">
        <f>Z50/AA50</f>
        <v>0.84331427972760609</v>
      </c>
      <c r="Z50" s="81">
        <f>SUM(Z6:Z49)</f>
        <v>182.9417</v>
      </c>
      <c r="AA50" s="81">
        <f>SUM(AA6:AA49)</f>
        <v>216.93181818181819</v>
      </c>
      <c r="AB50" s="151">
        <f>AVERAGE(AB6:AB49)</f>
        <v>4.6556394759311308E-4</v>
      </c>
    </row>
    <row r="51" spans="1:28" s="11" customFormat="1" ht="20.100000000000001" customHeight="1" thickBot="1" x14ac:dyDescent="0.35">
      <c r="A51" s="126"/>
      <c r="B51" s="175" t="s">
        <v>174</v>
      </c>
      <c r="C51" s="176"/>
      <c r="D51" s="177"/>
      <c r="E51" s="135">
        <f>SUM(E6,E10,E13:E17,E19,E23:E24,E26,E31:E32,E35,E37:E41,E43,E45:E47,E49,E27)</f>
        <v>152.3244468363516</v>
      </c>
      <c r="F51" s="135">
        <f>SUM(F6,F10,F13:F17,F19,F23:F24,F26,F31:F32,F35,F37:F40,F43,F45:F47,F49,F27)</f>
        <v>14.484929109837255</v>
      </c>
      <c r="G51" s="135">
        <f>SUM(G45:G46,G43,G38,G35,G32,G26,G19,G13:G16, G40, G6)</f>
        <v>64.881309999999999</v>
      </c>
      <c r="H51" s="135">
        <f>SUM(H45:H46,H43,H38,H35,H32,H26,H19,H13:H16,H6,H40)</f>
        <v>5.3775598564147797</v>
      </c>
      <c r="I51" s="136">
        <f>SUM(I49,I45:I46,I43,I38,I35,I32,I26,I19,I13:I16,I8,I6, I40,I29,I12)</f>
        <v>239.95605000000003</v>
      </c>
      <c r="J51" s="135">
        <f>SUM(J6,J8,J12:J16,J19,J26,J29,J32,J35,J38,J40,J43,J45:J46,J49)</f>
        <v>229.32743910672696</v>
      </c>
      <c r="K51" s="137">
        <f>SUM(K6,K8,K13:K16,K19,K26,K32,K35,K38,K40,K43,K45:K46, K49)</f>
        <v>17.985425699552032</v>
      </c>
      <c r="L51" s="102"/>
      <c r="M51" s="103"/>
      <c r="N51" s="103"/>
      <c r="O51" s="104"/>
      <c r="P51" s="105"/>
      <c r="Q51" s="106"/>
      <c r="R51" s="107"/>
      <c r="S51" s="104"/>
      <c r="T51" s="106"/>
      <c r="U51" s="106"/>
      <c r="V51" s="106"/>
      <c r="W51" s="106"/>
      <c r="X51" s="143" t="s">
        <v>181</v>
      </c>
      <c r="Y51" s="139">
        <f>1-AA51</f>
        <v>3.0024325411869945E-2</v>
      </c>
      <c r="Z51" s="108"/>
      <c r="AA51" s="147">
        <f>V50+W50</f>
        <v>0.96997567458813005</v>
      </c>
      <c r="AB51" s="152"/>
    </row>
    <row r="52" spans="1:28" ht="20.100000000000001" customHeight="1" x14ac:dyDescent="0.3">
      <c r="A52" s="127" t="s">
        <v>167</v>
      </c>
      <c r="B52" s="48">
        <v>29710.034</v>
      </c>
      <c r="C52" s="49"/>
      <c r="D52" s="9"/>
      <c r="E52" s="6">
        <f>F52*T52</f>
        <v>70.519964942445654</v>
      </c>
      <c r="F52" s="6">
        <f>(($AB$50*B52)*$V$50)*$Y$50</f>
        <v>6.3646177745889583</v>
      </c>
      <c r="G52" s="6">
        <f>(E52/($V$50*100))*($W$50*100)</f>
        <v>54.84395067526323</v>
      </c>
      <c r="H52" s="6">
        <f>G52/U52</f>
        <v>4.940896457230922</v>
      </c>
      <c r="I52" s="6">
        <f>(E52+G52)+((E52+G52)*$Y$51)</f>
        <v>129.12788261512117</v>
      </c>
      <c r="J52" s="37">
        <f>E52+G52</f>
        <v>125.36391561770888</v>
      </c>
      <c r="K52" s="6">
        <f t="shared" ref="K52:K54" si="15">F52+H52</f>
        <v>11.305514231819881</v>
      </c>
      <c r="L52" s="7"/>
      <c r="M52" s="9"/>
      <c r="N52" s="7"/>
      <c r="O52" s="7"/>
      <c r="P52" s="7"/>
      <c r="Q52" s="7"/>
      <c r="R52" s="7"/>
      <c r="S52" s="7"/>
      <c r="T52" s="7">
        <v>11.08</v>
      </c>
      <c r="U52" s="7">
        <v>11.1</v>
      </c>
      <c r="V52" s="7"/>
      <c r="W52" s="7"/>
      <c r="X52" s="7"/>
      <c r="Y52" s="9"/>
      <c r="Z52" s="13"/>
      <c r="AA52" s="13"/>
      <c r="AB52" s="13"/>
    </row>
    <row r="53" spans="1:28" ht="20.100000000000001" customHeight="1" x14ac:dyDescent="0.3">
      <c r="A53" s="127" t="s">
        <v>168</v>
      </c>
      <c r="B53" s="48">
        <v>4334.3940000000002</v>
      </c>
      <c r="C53" s="49"/>
      <c r="D53" s="9"/>
      <c r="E53" s="6">
        <f>F53*T53</f>
        <v>10.288150896318289</v>
      </c>
      <c r="F53" s="6">
        <f>(($AB$50*B53)*$V$50)*$Y$50</f>
        <v>0.92853347439695744</v>
      </c>
      <c r="G53" s="6">
        <f>(E53/($V$50*100))*($W$50*100)</f>
        <v>8.0011786840485257</v>
      </c>
      <c r="H53" s="6">
        <f>G53/U53</f>
        <v>0.72082690847284014</v>
      </c>
      <c r="I53" s="6">
        <f>(E53+G53)+((E53+G53)*$Y$51)</f>
        <v>18.838454363252687</v>
      </c>
      <c r="J53" s="37">
        <f>E53+G53</f>
        <v>18.289329580366815</v>
      </c>
      <c r="K53" s="6">
        <f t="shared" si="15"/>
        <v>1.6493603828697976</v>
      </c>
      <c r="L53" s="7"/>
      <c r="M53" s="9"/>
      <c r="N53" s="7"/>
      <c r="O53" s="7"/>
      <c r="P53" s="7"/>
      <c r="Q53" s="7"/>
      <c r="R53" s="7"/>
      <c r="S53" s="7"/>
      <c r="T53" s="7">
        <v>11.08</v>
      </c>
      <c r="U53" s="7">
        <v>11.1</v>
      </c>
      <c r="V53" s="7"/>
      <c r="W53" s="7"/>
      <c r="X53" s="7"/>
      <c r="Y53" s="9"/>
      <c r="Z53" s="13"/>
      <c r="AA53" s="13"/>
      <c r="AB53" s="13"/>
    </row>
    <row r="54" spans="1:28" ht="20.100000000000001" customHeight="1" x14ac:dyDescent="0.3">
      <c r="A54" s="127" t="s">
        <v>169</v>
      </c>
      <c r="B54" s="48">
        <v>183.35</v>
      </c>
      <c r="C54" s="49"/>
      <c r="D54" s="9"/>
      <c r="E54" s="6">
        <f>F54*T54</f>
        <v>0.43520096854138268</v>
      </c>
      <c r="F54" s="6">
        <f>(($AB$50*B54)*$V$50)*$Y$50</f>
        <v>3.9278065752832374E-2</v>
      </c>
      <c r="G54" s="6">
        <f>(E54/($V$50*100))*($W$50*100)</f>
        <v>0.33845933519663807</v>
      </c>
      <c r="H54" s="6">
        <f>G54/U54</f>
        <v>3.0491831999697124E-2</v>
      </c>
      <c r="I54" s="6">
        <f>(E54+G54)+((E54+G54)*$Y$51)</f>
        <v>0.79688893245569725</v>
      </c>
      <c r="J54" s="37">
        <f>E54+G54</f>
        <v>0.77366030373802075</v>
      </c>
      <c r="K54" s="6">
        <f t="shared" si="15"/>
        <v>6.9769897752529494E-2</v>
      </c>
      <c r="L54" s="7"/>
      <c r="M54" s="9"/>
      <c r="N54" s="7"/>
      <c r="O54" s="7"/>
      <c r="P54" s="7"/>
      <c r="Q54" s="7"/>
      <c r="R54" s="7"/>
      <c r="S54" s="7"/>
      <c r="T54" s="7">
        <v>11.08</v>
      </c>
      <c r="U54" s="7">
        <v>11.1</v>
      </c>
      <c r="V54" s="7"/>
      <c r="W54" s="7"/>
      <c r="X54" s="7"/>
      <c r="Y54" s="9"/>
      <c r="Z54" s="13"/>
      <c r="AA54" s="13"/>
      <c r="AB54" s="13"/>
    </row>
    <row r="55" spans="1:28" ht="20.100000000000001" customHeight="1" thickBot="1" x14ac:dyDescent="0.35">
      <c r="A55" s="128" t="s">
        <v>170</v>
      </c>
      <c r="B55" s="97" t="s">
        <v>26</v>
      </c>
      <c r="C55" s="98"/>
      <c r="D55" s="89"/>
      <c r="E55" s="92" t="s">
        <v>26</v>
      </c>
      <c r="F55" s="92" t="s">
        <v>26</v>
      </c>
      <c r="G55" s="92" t="s">
        <v>26</v>
      </c>
      <c r="H55" s="92" t="s">
        <v>26</v>
      </c>
      <c r="I55" s="92" t="s">
        <v>26</v>
      </c>
      <c r="J55" s="92" t="s">
        <v>26</v>
      </c>
      <c r="K55" s="92" t="s">
        <v>26</v>
      </c>
      <c r="L55" s="33"/>
      <c r="M55" s="89"/>
      <c r="N55" s="33"/>
      <c r="O55" s="33"/>
      <c r="P55" s="33"/>
      <c r="Q55" s="33"/>
      <c r="R55" s="33"/>
      <c r="S55" s="33"/>
      <c r="T55" s="33">
        <v>11.08</v>
      </c>
      <c r="U55" s="33">
        <v>11.1</v>
      </c>
      <c r="V55" s="33"/>
      <c r="W55" s="33"/>
      <c r="X55" s="33"/>
      <c r="Y55" s="89"/>
      <c r="Z55" s="90"/>
      <c r="AA55" s="91"/>
      <c r="AB55" s="91"/>
    </row>
    <row r="56" spans="1:28" ht="20.100000000000001" customHeight="1" thickBot="1" x14ac:dyDescent="0.35">
      <c r="A56" s="128" t="s">
        <v>171</v>
      </c>
      <c r="B56" s="97">
        <f>SUM(B52:B54)</f>
        <v>34227.777999999998</v>
      </c>
      <c r="C56" s="98"/>
      <c r="D56" s="89"/>
      <c r="E56" s="79">
        <f>SUM(E52:E54)</f>
        <v>81.24331680730532</v>
      </c>
      <c r="F56" s="79">
        <f t="shared" ref="F56:K56" si="16">SUM(F52:F54)</f>
        <v>7.3324293147387474</v>
      </c>
      <c r="G56" s="79">
        <f t="shared" si="16"/>
        <v>63.183588694508394</v>
      </c>
      <c r="H56" s="79">
        <f t="shared" si="16"/>
        <v>5.692215197703459</v>
      </c>
      <c r="I56" s="79">
        <f t="shared" si="16"/>
        <v>148.76322591082953</v>
      </c>
      <c r="J56" s="47">
        <f t="shared" si="16"/>
        <v>144.42690550181371</v>
      </c>
      <c r="K56" s="79">
        <f t="shared" si="16"/>
        <v>13.024644512442208</v>
      </c>
      <c r="L56" s="33"/>
      <c r="M56" s="110">
        <f>SUM(N8,L10,N13:N15,L17,N19,L24,N26,L27,N29,L31,N32,N35,N38,N46,N49)</f>
        <v>47.600037342818183</v>
      </c>
      <c r="N56" s="33"/>
      <c r="O56" s="33"/>
      <c r="P56" s="33"/>
      <c r="Q56" s="33"/>
      <c r="R56" s="33"/>
      <c r="S56" s="33"/>
      <c r="T56" s="33"/>
      <c r="U56" s="33"/>
      <c r="V56" s="33"/>
      <c r="W56" s="33"/>
      <c r="X56" s="33"/>
      <c r="Y56" s="89"/>
      <c r="Z56" s="90"/>
      <c r="AA56" s="91"/>
      <c r="AB56" s="91"/>
    </row>
    <row r="57" spans="1:28" ht="20.100000000000001" customHeight="1" thickBot="1" x14ac:dyDescent="0.35">
      <c r="A57" s="129" t="s">
        <v>172</v>
      </c>
      <c r="B57" s="99">
        <f>B50/(B56+B50)</f>
        <v>0.85317435348895754</v>
      </c>
      <c r="C57" s="100"/>
      <c r="D57" s="93"/>
      <c r="E57" s="130">
        <f t="shared" ref="E57:K57" si="17">SUM(E56,E50)</f>
        <v>595.97531344786978</v>
      </c>
      <c r="F57" s="130">
        <f t="shared" si="17"/>
        <v>52.367341192006428</v>
      </c>
      <c r="G57" s="130">
        <f t="shared" si="17"/>
        <v>443.3291504510849</v>
      </c>
      <c r="H57" s="130">
        <f t="shared" si="17"/>
        <v>38.129129101308877</v>
      </c>
      <c r="I57" s="130">
        <f t="shared" si="17"/>
        <v>1074.0762833870644</v>
      </c>
      <c r="J57" s="131">
        <f t="shared" si="17"/>
        <v>1039.3044638989552</v>
      </c>
      <c r="K57" s="130">
        <f t="shared" si="17"/>
        <v>90.496470293315298</v>
      </c>
      <c r="L57" s="94"/>
      <c r="M57" s="93"/>
      <c r="N57" s="94"/>
      <c r="O57" s="94"/>
      <c r="P57" s="94"/>
      <c r="Q57" s="94"/>
      <c r="R57" s="94"/>
      <c r="S57" s="94"/>
      <c r="T57" s="94"/>
      <c r="U57" s="94"/>
      <c r="V57" s="94"/>
      <c r="W57" s="94"/>
      <c r="X57" s="94"/>
      <c r="Y57" s="93"/>
      <c r="Z57" s="95"/>
      <c r="AA57" s="96"/>
      <c r="AB57" s="96"/>
    </row>
    <row r="58" spans="1:28" ht="60.75" customHeight="1" thickBot="1" x14ac:dyDescent="0.35">
      <c r="A58" s="34"/>
      <c r="B58" s="9"/>
      <c r="C58" s="12"/>
      <c r="D58" s="9"/>
      <c r="E58" s="132" t="s">
        <v>178</v>
      </c>
      <c r="F58" s="133">
        <f>E57/T50</f>
        <v>53.779560688487017</v>
      </c>
      <c r="G58" s="133"/>
      <c r="H58" s="133">
        <f>G57/U50</f>
        <v>39.930161038755692</v>
      </c>
      <c r="I58" s="88"/>
      <c r="J58" s="86"/>
      <c r="K58" s="134">
        <f>SUM(F58+H58)</f>
        <v>93.709721727242709</v>
      </c>
      <c r="L58" s="138">
        <f>I50/(J50/100)</f>
        <v>103.40107971124095</v>
      </c>
      <c r="M58" s="9"/>
      <c r="N58" s="7"/>
      <c r="O58" s="7"/>
      <c r="P58" s="7"/>
      <c r="Q58" s="7"/>
      <c r="R58" s="7"/>
      <c r="S58" s="7"/>
      <c r="T58" s="7"/>
      <c r="V58" s="7"/>
      <c r="W58" s="7"/>
      <c r="X58" s="7"/>
      <c r="Y58" s="40"/>
      <c r="AA58" s="13"/>
      <c r="AB58" s="13"/>
    </row>
    <row r="59" spans="1:28" ht="20.100000000000001" customHeight="1" thickBot="1" x14ac:dyDescent="0.35">
      <c r="A59" s="35"/>
      <c r="B59" s="9"/>
      <c r="C59" s="12"/>
      <c r="D59" s="9"/>
      <c r="E59" s="7"/>
      <c r="F59" s="7"/>
      <c r="G59" s="7"/>
      <c r="H59" s="7"/>
      <c r="I59" s="7"/>
      <c r="J59" s="7"/>
      <c r="K59" s="7"/>
      <c r="L59" s="7"/>
      <c r="M59" s="9"/>
      <c r="N59" s="7"/>
      <c r="O59" s="7"/>
      <c r="P59" s="7"/>
      <c r="Q59" s="7"/>
      <c r="R59" s="7"/>
      <c r="S59" s="7"/>
      <c r="T59" s="7"/>
      <c r="U59" s="7"/>
      <c r="V59" s="7"/>
      <c r="W59" s="7"/>
      <c r="X59" s="7"/>
      <c r="Y59" s="9"/>
      <c r="Z59" s="13"/>
      <c r="AA59" s="13"/>
      <c r="AB59" s="13"/>
    </row>
    <row r="60" spans="1:28" ht="94.5" customHeight="1" thickBot="1" x14ac:dyDescent="0.35">
      <c r="A60" s="9"/>
      <c r="B60" s="9"/>
      <c r="C60" s="12"/>
      <c r="D60" s="111" t="s">
        <v>176</v>
      </c>
      <c r="E60" s="112" t="s">
        <v>132</v>
      </c>
      <c r="F60" s="113" t="s">
        <v>133</v>
      </c>
      <c r="G60" s="7"/>
      <c r="H60" s="101"/>
      <c r="I60" s="101"/>
      <c r="J60" s="101"/>
      <c r="K60" s="23"/>
      <c r="L60" s="23"/>
      <c r="M60" s="23"/>
      <c r="N60" s="23"/>
      <c r="O60" s="23"/>
      <c r="P60" s="23"/>
      <c r="Q60" s="23"/>
      <c r="R60" s="7"/>
      <c r="S60" s="7"/>
      <c r="T60" s="7"/>
      <c r="U60" s="7"/>
      <c r="V60" s="7"/>
      <c r="W60" s="7"/>
      <c r="X60" s="7"/>
      <c r="Y60" s="9"/>
      <c r="Z60" s="9"/>
      <c r="AA60" s="13"/>
      <c r="AB60" s="10"/>
    </row>
    <row r="61" spans="1:28" ht="75.75" customHeight="1" x14ac:dyDescent="0.3">
      <c r="A61" s="9"/>
      <c r="B61" s="9"/>
      <c r="C61" s="12"/>
      <c r="D61" s="114" t="s">
        <v>136</v>
      </c>
      <c r="E61" s="115">
        <f>$E$51</f>
        <v>152.3244468363516</v>
      </c>
      <c r="F61" s="116">
        <f>$E$57</f>
        <v>595.97531344786978</v>
      </c>
      <c r="G61" s="7"/>
      <c r="H61" s="101"/>
      <c r="I61" s="101"/>
      <c r="J61" s="101"/>
      <c r="K61" s="18"/>
      <c r="L61" s="18"/>
      <c r="M61" s="19"/>
      <c r="N61" s="19"/>
      <c r="O61" s="19"/>
      <c r="P61" s="19"/>
      <c r="Q61" s="19"/>
      <c r="R61" s="7"/>
      <c r="S61" s="7"/>
      <c r="T61" s="7"/>
      <c r="U61" s="7"/>
      <c r="V61" s="7"/>
      <c r="W61" s="7"/>
      <c r="X61" s="7"/>
      <c r="Y61" s="9"/>
      <c r="Z61" s="9"/>
      <c r="AA61" s="13"/>
      <c r="AB61" s="10"/>
    </row>
    <row r="62" spans="1:28" ht="20.100000000000001" customHeight="1" x14ac:dyDescent="0.3">
      <c r="B62" s="9"/>
      <c r="C62" s="12"/>
      <c r="D62" s="114" t="s">
        <v>13</v>
      </c>
      <c r="E62" s="117">
        <f>$G$51</f>
        <v>64.881309999999999</v>
      </c>
      <c r="F62" s="118">
        <f>$G$57</f>
        <v>443.3291504510849</v>
      </c>
      <c r="G62" s="7"/>
      <c r="H62" s="101"/>
      <c r="I62" s="101"/>
      <c r="J62" s="101"/>
      <c r="K62" s="18"/>
      <c r="L62" s="18"/>
      <c r="M62" s="19"/>
      <c r="N62" s="19"/>
      <c r="O62" s="19"/>
      <c r="P62" s="19"/>
      <c r="Q62" s="19"/>
      <c r="R62" s="7"/>
      <c r="S62" s="7"/>
      <c r="T62" s="7"/>
      <c r="U62" s="7"/>
      <c r="V62" s="7"/>
      <c r="W62" s="7"/>
      <c r="X62" s="7"/>
      <c r="Y62" s="9"/>
      <c r="Z62" s="9"/>
      <c r="AA62" s="13"/>
      <c r="AB62" s="10"/>
    </row>
    <row r="63" spans="1:28" ht="20.100000000000001" customHeight="1" thickBot="1" x14ac:dyDescent="0.35">
      <c r="B63" s="9"/>
      <c r="C63" s="12"/>
      <c r="D63" s="119" t="s">
        <v>137</v>
      </c>
      <c r="E63" s="120">
        <f>SUM(E51,G51)</f>
        <v>217.20575683635161</v>
      </c>
      <c r="F63" s="121">
        <f>$J$57</f>
        <v>1039.3044638989552</v>
      </c>
      <c r="G63" s="7"/>
      <c r="H63" s="101"/>
      <c r="I63" s="101"/>
      <c r="J63" s="101"/>
      <c r="K63" s="18"/>
      <c r="L63" s="18"/>
      <c r="M63" s="19"/>
      <c r="N63" s="19"/>
      <c r="O63" s="19"/>
      <c r="P63" s="19"/>
      <c r="Q63" s="19"/>
      <c r="R63" s="7"/>
      <c r="S63" s="7"/>
      <c r="T63" s="7"/>
      <c r="U63" s="7"/>
      <c r="V63" s="7"/>
      <c r="W63" s="7"/>
      <c r="X63" s="7"/>
      <c r="Y63" s="9"/>
      <c r="Z63" s="9"/>
      <c r="AA63" s="13"/>
      <c r="AB63" s="10"/>
    </row>
    <row r="64" spans="1:28" ht="20.100000000000001" customHeight="1" thickBot="1" x14ac:dyDescent="0.35">
      <c r="B64" s="9"/>
      <c r="C64" s="12"/>
      <c r="D64" s="9"/>
      <c r="E64" s="7"/>
      <c r="F64" s="7"/>
      <c r="G64" s="7"/>
      <c r="H64" s="7"/>
      <c r="I64" s="7"/>
      <c r="J64" s="7"/>
      <c r="K64" s="7"/>
      <c r="L64" s="7"/>
      <c r="M64" s="9"/>
      <c r="N64" s="7"/>
      <c r="O64" s="7"/>
      <c r="P64" s="7"/>
      <c r="Q64" s="7"/>
      <c r="R64" s="7"/>
      <c r="S64" s="7"/>
      <c r="T64" s="7"/>
      <c r="U64" s="7"/>
      <c r="V64" s="7"/>
      <c r="W64" s="7"/>
      <c r="X64" s="7"/>
      <c r="Y64" s="9"/>
      <c r="Z64" s="13"/>
      <c r="AA64" s="13"/>
      <c r="AB64" s="13"/>
    </row>
    <row r="65" spans="2:28" ht="95.25" customHeight="1" thickBot="1" x14ac:dyDescent="0.35">
      <c r="B65" s="9"/>
      <c r="C65" s="12"/>
      <c r="D65" s="111" t="s">
        <v>177</v>
      </c>
      <c r="E65" s="112" t="s">
        <v>134</v>
      </c>
      <c r="F65" s="113" t="s">
        <v>135</v>
      </c>
      <c r="G65" s="7"/>
      <c r="H65" s="23"/>
      <c r="I65" s="23"/>
      <c r="J65" s="23"/>
      <c r="K65" s="23"/>
      <c r="L65" s="23"/>
      <c r="M65" s="23"/>
      <c r="N65" s="23"/>
      <c r="O65" s="23"/>
      <c r="P65" s="23"/>
      <c r="Q65" s="7"/>
      <c r="R65" s="23"/>
      <c r="S65" s="7"/>
      <c r="T65" s="7"/>
      <c r="U65" s="7"/>
      <c r="V65" s="7"/>
      <c r="W65" s="7"/>
      <c r="X65" s="7"/>
      <c r="Y65" s="7"/>
      <c r="Z65" s="9"/>
      <c r="AA65" s="13"/>
      <c r="AB65" s="13"/>
    </row>
    <row r="66" spans="2:28" ht="20.100000000000001" customHeight="1" x14ac:dyDescent="0.3">
      <c r="B66" s="9"/>
      <c r="C66" s="12"/>
      <c r="D66" s="114" t="s">
        <v>136</v>
      </c>
      <c r="E66" s="115">
        <f>$F$51</f>
        <v>14.484929109837255</v>
      </c>
      <c r="F66" s="122">
        <f>$F$58</f>
        <v>53.779560688487017</v>
      </c>
      <c r="G66" s="14"/>
      <c r="H66" s="23"/>
      <c r="I66" s="23"/>
      <c r="J66" s="23"/>
      <c r="K66" s="19"/>
      <c r="L66" s="18"/>
      <c r="M66" s="19"/>
      <c r="N66" s="19"/>
      <c r="O66" s="19"/>
      <c r="P66" s="19"/>
      <c r="Q66" s="7"/>
      <c r="R66" s="19"/>
      <c r="S66" s="7"/>
      <c r="T66" s="7"/>
      <c r="U66" s="7"/>
      <c r="V66" s="7"/>
      <c r="W66" s="7"/>
      <c r="X66" s="9"/>
      <c r="Y66" s="13"/>
      <c r="Z66" s="13"/>
      <c r="AA66" s="13"/>
      <c r="AB66" s="10"/>
    </row>
    <row r="67" spans="2:28" ht="20.100000000000001" customHeight="1" x14ac:dyDescent="0.3">
      <c r="B67" s="9"/>
      <c r="C67" s="12"/>
      <c r="D67" s="114" t="s">
        <v>13</v>
      </c>
      <c r="E67" s="117">
        <f>$H$51</f>
        <v>5.3775598564147797</v>
      </c>
      <c r="F67" s="123">
        <f>$H$58</f>
        <v>39.930161038755692</v>
      </c>
      <c r="G67" s="7"/>
      <c r="H67" s="23"/>
      <c r="I67" s="23"/>
      <c r="J67" s="23"/>
      <c r="K67" s="19"/>
      <c r="L67" s="18"/>
      <c r="M67" s="19"/>
      <c r="N67" s="19"/>
      <c r="O67" s="19"/>
      <c r="P67" s="19"/>
      <c r="Q67" s="7"/>
      <c r="R67" s="19"/>
      <c r="S67" s="7"/>
      <c r="T67" s="7"/>
      <c r="U67" s="7"/>
      <c r="V67" s="7"/>
      <c r="W67" s="7"/>
      <c r="X67" s="9"/>
      <c r="Y67" s="13"/>
      <c r="Z67" s="13"/>
      <c r="AA67" s="13"/>
      <c r="AB67" s="10"/>
    </row>
    <row r="68" spans="2:28" ht="20.100000000000001" customHeight="1" thickBot="1" x14ac:dyDescent="0.35">
      <c r="B68" s="9"/>
      <c r="C68" s="12"/>
      <c r="D68" s="119" t="s">
        <v>137</v>
      </c>
      <c r="E68" s="120">
        <f>SUM(F51,H51)</f>
        <v>19.862488966252034</v>
      </c>
      <c r="F68" s="124">
        <f>K58</f>
        <v>93.709721727242709</v>
      </c>
      <c r="G68" s="7"/>
      <c r="H68" s="23"/>
      <c r="I68" s="23"/>
      <c r="J68" s="23"/>
      <c r="K68" s="19"/>
      <c r="L68" s="18"/>
      <c r="M68" s="19"/>
      <c r="N68" s="19"/>
      <c r="O68" s="19"/>
      <c r="P68" s="19"/>
      <c r="Q68" s="7"/>
      <c r="R68" s="19"/>
      <c r="S68" s="7"/>
      <c r="T68" s="7"/>
      <c r="U68" s="7"/>
      <c r="V68" s="7"/>
      <c r="W68" s="7"/>
      <c r="X68" s="9"/>
      <c r="Y68" s="13"/>
      <c r="Z68" s="13"/>
      <c r="AA68" s="13"/>
      <c r="AB68" s="10"/>
    </row>
    <row r="69" spans="2:28" ht="20.100000000000001" customHeight="1" x14ac:dyDescent="0.3">
      <c r="B69" s="9"/>
      <c r="C69" s="12"/>
      <c r="D69" s="9"/>
      <c r="E69" s="7"/>
      <c r="F69" s="7"/>
      <c r="G69" s="7"/>
      <c r="H69" s="7"/>
      <c r="I69" s="7"/>
      <c r="J69" s="7"/>
      <c r="K69" s="7"/>
      <c r="L69" s="7"/>
      <c r="M69" s="9"/>
      <c r="N69" s="7"/>
      <c r="O69" s="7"/>
      <c r="P69" s="7"/>
      <c r="Q69" s="7"/>
      <c r="R69" s="7"/>
      <c r="S69" s="7"/>
      <c r="T69" s="7"/>
      <c r="U69" s="7"/>
      <c r="V69" s="7"/>
      <c r="W69" s="7"/>
      <c r="X69" s="7"/>
      <c r="Y69" s="9"/>
      <c r="Z69" s="13"/>
      <c r="AA69" s="13"/>
      <c r="AB69" s="13"/>
    </row>
    <row r="70" spans="2:28" ht="83.25" customHeight="1" x14ac:dyDescent="0.3">
      <c r="B70" s="9"/>
      <c r="C70" s="12"/>
      <c r="D70" s="23"/>
      <c r="E70" s="23"/>
      <c r="F70" s="23"/>
      <c r="G70" s="23"/>
      <c r="H70" s="7"/>
      <c r="I70" s="23" t="s">
        <v>138</v>
      </c>
      <c r="J70" s="23"/>
      <c r="K70" s="23"/>
      <c r="L70" s="7"/>
      <c r="M70" s="9"/>
      <c r="N70" s="7"/>
      <c r="O70" s="7"/>
      <c r="P70" s="7"/>
      <c r="Q70" s="7"/>
      <c r="R70" s="7"/>
      <c r="S70" s="7"/>
      <c r="T70" s="7"/>
      <c r="U70" s="7"/>
      <c r="V70" s="7"/>
      <c r="W70" s="7"/>
      <c r="X70" s="7"/>
      <c r="Y70" s="9"/>
      <c r="Z70" s="13"/>
      <c r="AA70" s="13"/>
      <c r="AB70" s="13"/>
    </row>
    <row r="71" spans="2:28" ht="19.5" customHeight="1" x14ac:dyDescent="0.3">
      <c r="B71" s="9"/>
      <c r="C71" s="12"/>
      <c r="D71" s="23"/>
      <c r="E71" s="19"/>
      <c r="F71" s="19"/>
      <c r="G71" s="19"/>
      <c r="H71" s="7"/>
      <c r="I71" s="7"/>
      <c r="J71" s="7"/>
      <c r="K71" s="7"/>
      <c r="L71" s="7"/>
      <c r="M71" s="9"/>
      <c r="N71" s="7"/>
      <c r="O71" s="7"/>
      <c r="P71" s="7"/>
      <c r="Q71" s="7"/>
      <c r="R71" s="7"/>
      <c r="S71" s="7"/>
      <c r="T71" s="7"/>
      <c r="U71" s="7"/>
      <c r="V71" s="7"/>
      <c r="W71" s="7"/>
      <c r="X71" s="7"/>
      <c r="Y71" s="9"/>
      <c r="Z71" s="13"/>
      <c r="AA71" s="13"/>
      <c r="AB71" s="13"/>
    </row>
    <row r="72" spans="2:28" ht="20.100000000000001" customHeight="1" x14ac:dyDescent="0.3">
      <c r="B72" s="9"/>
      <c r="C72" s="12"/>
      <c r="D72" s="23"/>
      <c r="E72" s="19"/>
      <c r="F72" s="19"/>
      <c r="G72" s="19"/>
      <c r="H72" s="7"/>
      <c r="I72" s="7"/>
      <c r="J72" s="7"/>
      <c r="K72" s="7"/>
      <c r="L72" s="7"/>
      <c r="M72" s="9"/>
      <c r="N72" s="7"/>
      <c r="O72" s="7"/>
      <c r="P72" s="7"/>
      <c r="Q72" s="7"/>
      <c r="R72" s="7"/>
      <c r="S72" s="7"/>
      <c r="T72" s="7"/>
      <c r="U72" s="7"/>
      <c r="V72" s="7"/>
      <c r="W72" s="7"/>
      <c r="X72" s="7"/>
      <c r="Y72" s="9"/>
      <c r="Z72" s="13"/>
      <c r="AA72" s="13"/>
      <c r="AB72" s="13"/>
    </row>
    <row r="73" spans="2:28" ht="20.100000000000001" customHeight="1" x14ac:dyDescent="0.3">
      <c r="B73" s="9"/>
      <c r="C73" s="12"/>
      <c r="D73" s="23"/>
      <c r="E73" s="19"/>
      <c r="F73" s="19"/>
      <c r="G73" s="19"/>
      <c r="H73" s="7"/>
      <c r="I73" s="7"/>
      <c r="J73" s="7"/>
      <c r="K73" s="7"/>
      <c r="L73" s="7"/>
      <c r="M73" s="9"/>
      <c r="N73" s="7"/>
      <c r="O73" s="7"/>
      <c r="P73" s="7"/>
      <c r="Q73" s="7"/>
      <c r="R73" s="7"/>
      <c r="S73" s="7"/>
      <c r="T73" s="7"/>
      <c r="U73" s="7"/>
      <c r="V73" s="7"/>
      <c r="W73" s="7"/>
      <c r="X73" s="7"/>
      <c r="Y73" s="9"/>
      <c r="Z73" s="13"/>
      <c r="AA73" s="13"/>
      <c r="AB73" s="13"/>
    </row>
    <row r="74" spans="2:28" ht="20.100000000000001" customHeight="1" x14ac:dyDescent="0.3">
      <c r="B74" s="9"/>
      <c r="C74" s="12"/>
      <c r="D74" s="9"/>
      <c r="E74" s="7"/>
      <c r="F74" s="7"/>
      <c r="G74" s="7"/>
      <c r="H74" s="7"/>
      <c r="I74" s="7"/>
      <c r="J74" s="7"/>
      <c r="K74" s="7"/>
      <c r="L74" s="7"/>
      <c r="M74" s="9"/>
      <c r="N74" s="7"/>
      <c r="O74" s="7"/>
      <c r="P74" s="7"/>
      <c r="Q74" s="7"/>
      <c r="R74" s="7"/>
      <c r="S74" s="7"/>
      <c r="T74" s="7"/>
      <c r="U74" s="7"/>
      <c r="V74" s="7"/>
      <c r="W74" s="7"/>
      <c r="X74" s="7"/>
      <c r="Y74" s="9"/>
      <c r="Z74" s="13"/>
      <c r="AA74" s="13"/>
      <c r="AB74" s="13"/>
    </row>
    <row r="75" spans="2:28" ht="100.5" customHeight="1" x14ac:dyDescent="0.3">
      <c r="B75" s="9"/>
      <c r="C75" s="12"/>
      <c r="D75" s="23"/>
      <c r="E75" s="23"/>
      <c r="F75" s="23"/>
      <c r="G75" s="23"/>
      <c r="H75" s="7"/>
      <c r="I75" s="7"/>
      <c r="J75" s="7"/>
      <c r="K75" s="7"/>
      <c r="L75" s="7"/>
      <c r="M75" s="9"/>
      <c r="N75" s="7"/>
      <c r="O75" s="7"/>
      <c r="P75" s="7"/>
      <c r="Q75" s="7"/>
      <c r="R75" s="7"/>
      <c r="S75" s="7"/>
      <c r="T75" s="7"/>
      <c r="U75" s="7"/>
      <c r="V75" s="7"/>
      <c r="W75" s="7"/>
      <c r="X75" s="7"/>
      <c r="Y75" s="9"/>
      <c r="Z75" s="13"/>
      <c r="AA75" s="13"/>
      <c r="AB75" s="13"/>
    </row>
    <row r="76" spans="2:28" ht="20.100000000000001" customHeight="1" x14ac:dyDescent="0.3">
      <c r="B76" s="9"/>
      <c r="C76" s="12"/>
      <c r="D76" s="23"/>
      <c r="E76" s="19"/>
      <c r="F76" s="19"/>
      <c r="G76" s="19"/>
      <c r="H76" s="7"/>
      <c r="I76" s="7"/>
      <c r="J76" s="7"/>
      <c r="K76" s="7"/>
      <c r="L76" s="7"/>
      <c r="M76" s="9"/>
      <c r="N76" s="7"/>
      <c r="O76" s="7"/>
      <c r="P76" s="7"/>
      <c r="Q76" s="7"/>
      <c r="R76" s="7"/>
      <c r="S76" s="7"/>
      <c r="T76" s="7"/>
      <c r="U76" s="7"/>
      <c r="V76" s="7"/>
      <c r="W76" s="7"/>
      <c r="X76" s="7"/>
      <c r="Y76" s="9"/>
      <c r="Z76" s="13"/>
      <c r="AA76" s="13"/>
      <c r="AB76" s="13"/>
    </row>
    <row r="77" spans="2:28" ht="20.100000000000001" customHeight="1" x14ac:dyDescent="0.3">
      <c r="B77" s="9"/>
      <c r="C77" s="12"/>
      <c r="D77" s="23"/>
      <c r="E77" s="19"/>
      <c r="F77" s="19"/>
      <c r="G77" s="19"/>
      <c r="H77" s="7"/>
      <c r="I77" s="7"/>
      <c r="J77" s="7"/>
      <c r="K77" s="7"/>
      <c r="L77" s="7"/>
      <c r="M77" s="9"/>
      <c r="N77" s="7"/>
      <c r="O77" s="7"/>
      <c r="P77" s="7"/>
      <c r="Q77" s="7"/>
      <c r="R77" s="7"/>
      <c r="S77" s="7"/>
      <c r="T77" s="7"/>
      <c r="U77" s="7"/>
      <c r="V77" s="7"/>
      <c r="W77" s="7"/>
      <c r="X77" s="7"/>
      <c r="Y77" s="9"/>
      <c r="Z77" s="13"/>
      <c r="AA77" s="13"/>
      <c r="AB77" s="13"/>
    </row>
    <row r="78" spans="2:28" ht="20.100000000000001" customHeight="1" x14ac:dyDescent="0.3">
      <c r="B78" s="9"/>
      <c r="C78" s="12"/>
      <c r="D78" s="23"/>
      <c r="E78" s="19"/>
      <c r="F78" s="19"/>
      <c r="G78" s="19"/>
      <c r="H78" s="7"/>
      <c r="I78" s="7"/>
      <c r="J78" s="7"/>
      <c r="K78" s="7"/>
      <c r="L78" s="7"/>
      <c r="M78" s="9"/>
      <c r="N78" s="7"/>
      <c r="O78" s="7"/>
      <c r="P78" s="7"/>
      <c r="Q78" s="7"/>
      <c r="R78" s="7"/>
      <c r="S78" s="7"/>
      <c r="T78" s="7"/>
      <c r="U78" s="7"/>
      <c r="V78" s="7"/>
      <c r="W78" s="7"/>
      <c r="X78" s="7"/>
      <c r="Y78" s="9"/>
      <c r="Z78" s="13"/>
      <c r="AA78" s="13"/>
      <c r="AB78" s="13"/>
    </row>
    <row r="79" spans="2:28" ht="20.100000000000001" customHeight="1" thickBot="1" x14ac:dyDescent="0.35">
      <c r="B79" s="9"/>
      <c r="C79" s="12"/>
      <c r="D79" s="9"/>
      <c r="E79" s="7"/>
      <c r="F79" s="7"/>
      <c r="G79" s="7"/>
      <c r="H79" s="7"/>
      <c r="I79" s="7"/>
      <c r="J79" s="7"/>
      <c r="K79" s="7"/>
      <c r="L79" s="7"/>
      <c r="M79" s="9"/>
      <c r="N79" s="7"/>
      <c r="O79" s="7"/>
      <c r="P79" s="7"/>
      <c r="Q79" s="7"/>
      <c r="R79" s="7"/>
      <c r="S79" s="7"/>
      <c r="T79" s="7"/>
      <c r="U79" s="7"/>
      <c r="V79" s="7"/>
      <c r="W79" s="7"/>
      <c r="X79" s="7"/>
      <c r="Y79" s="9"/>
      <c r="Z79" s="13"/>
      <c r="AA79" s="13"/>
      <c r="AB79" s="13"/>
    </row>
    <row r="80" spans="2:28" ht="100.5" customHeight="1" thickBot="1" x14ac:dyDescent="0.35">
      <c r="B80" s="9"/>
      <c r="C80" s="12"/>
      <c r="D80" s="23"/>
      <c r="E80" s="23"/>
      <c r="F80" s="23"/>
      <c r="G80" s="23"/>
      <c r="H80" s="23"/>
      <c r="I80" s="23"/>
      <c r="J80" s="23"/>
      <c r="K80" s="23"/>
      <c r="L80" s="23"/>
      <c r="M80" s="15"/>
      <c r="N80" s="16"/>
      <c r="O80" s="7"/>
      <c r="P80" s="7"/>
      <c r="Q80" s="7"/>
      <c r="R80" s="7"/>
      <c r="S80" s="7"/>
      <c r="T80" s="7"/>
      <c r="U80" s="7"/>
      <c r="V80" s="7"/>
      <c r="W80" s="7"/>
      <c r="X80" s="7"/>
      <c r="Y80" s="9"/>
      <c r="Z80" s="13"/>
      <c r="AA80" s="13"/>
      <c r="AB80" s="13"/>
    </row>
    <row r="81" spans="2:28" ht="20.100000000000001" customHeight="1" x14ac:dyDescent="0.3">
      <c r="B81" s="9"/>
      <c r="C81" s="12"/>
      <c r="D81" s="23"/>
      <c r="E81" s="19"/>
      <c r="F81" s="19"/>
      <c r="G81" s="19"/>
      <c r="H81" s="19"/>
      <c r="I81" s="19"/>
      <c r="J81" s="19"/>
      <c r="K81" s="19"/>
      <c r="L81" s="19"/>
      <c r="M81" s="24"/>
      <c r="N81" s="17"/>
      <c r="O81" s="7"/>
      <c r="P81" s="7"/>
      <c r="Q81" s="7"/>
      <c r="R81" s="7"/>
      <c r="S81" s="7"/>
      <c r="T81" s="7"/>
      <c r="U81" s="7"/>
      <c r="V81" s="7"/>
      <c r="W81" s="7"/>
      <c r="X81" s="7"/>
      <c r="Y81" s="9"/>
      <c r="Z81" s="13"/>
      <c r="AA81" s="13"/>
      <c r="AB81" s="13"/>
    </row>
    <row r="82" spans="2:28" ht="20.100000000000001" customHeight="1" x14ac:dyDescent="0.3">
      <c r="B82" s="9"/>
      <c r="C82" s="12"/>
      <c r="D82" s="23"/>
      <c r="E82" s="19"/>
      <c r="F82" s="19"/>
      <c r="G82" s="19"/>
      <c r="H82" s="19"/>
      <c r="I82" s="19"/>
      <c r="J82" s="19"/>
      <c r="K82" s="19"/>
      <c r="L82" s="19"/>
      <c r="M82" s="18"/>
      <c r="N82" s="20"/>
      <c r="O82" s="7"/>
      <c r="P82" s="7"/>
      <c r="Q82" s="7"/>
      <c r="R82" s="7"/>
      <c r="S82" s="7"/>
      <c r="T82" s="7"/>
      <c r="U82" s="7"/>
      <c r="V82" s="7"/>
      <c r="W82" s="7"/>
      <c r="X82" s="7"/>
      <c r="Y82" s="9"/>
      <c r="Z82" s="13"/>
      <c r="AA82" s="13"/>
      <c r="AB82" s="13"/>
    </row>
    <row r="83" spans="2:28" ht="20.100000000000001" customHeight="1" thickBot="1" x14ac:dyDescent="0.35">
      <c r="B83" s="9"/>
      <c r="C83" s="12"/>
      <c r="D83" s="23"/>
      <c r="E83" s="19"/>
      <c r="F83" s="19"/>
      <c r="G83" s="19"/>
      <c r="H83" s="19"/>
      <c r="I83" s="19"/>
      <c r="J83" s="19"/>
      <c r="K83" s="19"/>
      <c r="L83" s="19"/>
      <c r="M83" s="22"/>
      <c r="N83" s="21"/>
      <c r="O83" s="7"/>
      <c r="P83" s="7"/>
      <c r="Q83" s="7"/>
      <c r="R83" s="7"/>
      <c r="S83" s="7"/>
      <c r="T83" s="7"/>
      <c r="U83" s="7"/>
      <c r="V83" s="7"/>
      <c r="W83" s="7"/>
      <c r="X83" s="7"/>
      <c r="Y83" s="9"/>
      <c r="Z83" s="13"/>
      <c r="AA83" s="13"/>
      <c r="AB83" s="13"/>
    </row>
    <row r="84" spans="2:28" ht="20.100000000000001" customHeight="1" x14ac:dyDescent="0.3">
      <c r="B84" s="9"/>
      <c r="C84" s="12"/>
      <c r="D84" s="9"/>
      <c r="E84" s="7"/>
      <c r="F84" s="7"/>
      <c r="G84" s="7"/>
      <c r="H84" s="7"/>
      <c r="I84" s="7"/>
      <c r="J84" s="7"/>
      <c r="K84" s="7"/>
      <c r="L84" s="7"/>
      <c r="M84" s="9"/>
      <c r="N84" s="7"/>
      <c r="O84" s="7"/>
      <c r="P84" s="7"/>
      <c r="Q84" s="7"/>
      <c r="R84" s="7"/>
      <c r="S84" s="7"/>
      <c r="T84" s="7"/>
      <c r="U84" s="7"/>
      <c r="V84" s="7"/>
      <c r="W84" s="7"/>
      <c r="X84" s="7"/>
      <c r="Y84" s="9"/>
      <c r="Z84" s="13"/>
      <c r="AA84" s="13"/>
      <c r="AB84" s="13"/>
    </row>
    <row r="85" spans="2:28" ht="20.100000000000001" customHeight="1" x14ac:dyDescent="0.3">
      <c r="B85" s="9"/>
      <c r="C85" s="12"/>
      <c r="D85" s="9"/>
      <c r="E85" s="7"/>
      <c r="F85" s="7"/>
      <c r="G85" s="7"/>
      <c r="H85" s="7"/>
      <c r="I85" s="7"/>
      <c r="J85" s="7"/>
      <c r="K85" s="7"/>
      <c r="L85" s="7"/>
      <c r="M85" s="9"/>
      <c r="N85" s="7"/>
      <c r="O85" s="7"/>
      <c r="P85" s="7"/>
      <c r="Q85" s="7"/>
      <c r="R85" s="7"/>
      <c r="S85" s="7"/>
      <c r="T85" s="7"/>
      <c r="U85" s="7"/>
      <c r="V85" s="7"/>
      <c r="W85" s="7"/>
      <c r="X85" s="7"/>
      <c r="Y85" s="9"/>
      <c r="Z85" s="13"/>
      <c r="AA85" s="13"/>
      <c r="AB85" s="13"/>
    </row>
    <row r="86" spans="2:28" ht="20.100000000000001" customHeight="1" x14ac:dyDescent="0.3">
      <c r="B86" s="9"/>
      <c r="C86" s="12"/>
      <c r="D86" s="9"/>
      <c r="E86" s="7"/>
      <c r="F86" s="7"/>
      <c r="G86" s="7"/>
      <c r="H86" s="7"/>
      <c r="I86" s="7"/>
      <c r="J86" s="7"/>
      <c r="K86" s="7"/>
      <c r="L86" s="7"/>
      <c r="M86" s="9"/>
      <c r="N86" s="7"/>
      <c r="O86" s="7"/>
      <c r="P86" s="7"/>
      <c r="Q86" s="7"/>
      <c r="R86" s="7"/>
      <c r="S86" s="7"/>
      <c r="T86" s="7"/>
      <c r="U86" s="7"/>
      <c r="V86" s="7"/>
      <c r="W86" s="7"/>
      <c r="X86" s="7"/>
      <c r="Y86" s="9"/>
      <c r="Z86" s="13"/>
      <c r="AA86" s="13"/>
      <c r="AB86" s="13"/>
    </row>
    <row r="87" spans="2:28" ht="20.100000000000001" customHeight="1" x14ac:dyDescent="0.3">
      <c r="B87" s="9"/>
      <c r="C87" s="12"/>
      <c r="D87" s="9"/>
      <c r="E87" s="7"/>
      <c r="F87" s="7"/>
      <c r="G87" s="7"/>
      <c r="H87" s="7"/>
      <c r="I87" s="7"/>
      <c r="J87" s="7"/>
      <c r="K87" s="7"/>
      <c r="L87" s="7"/>
      <c r="M87" s="9"/>
      <c r="N87" s="7"/>
      <c r="O87" s="7"/>
      <c r="P87" s="7"/>
      <c r="Q87" s="7"/>
      <c r="R87" s="7"/>
      <c r="S87" s="7"/>
      <c r="T87" s="7"/>
      <c r="U87" s="7"/>
      <c r="V87" s="7"/>
      <c r="W87" s="7"/>
      <c r="X87" s="7"/>
      <c r="Y87" s="9"/>
      <c r="Z87" s="13"/>
      <c r="AA87" s="13"/>
      <c r="AB87" s="13"/>
    </row>
    <row r="88" spans="2:28" ht="20.100000000000001" customHeight="1" x14ac:dyDescent="0.3">
      <c r="B88" s="9"/>
      <c r="C88" s="12"/>
      <c r="D88" s="9"/>
      <c r="E88" s="7"/>
      <c r="F88" s="7"/>
      <c r="G88" s="7"/>
      <c r="H88" s="7"/>
      <c r="I88" s="7"/>
      <c r="J88" s="7"/>
      <c r="K88" s="7"/>
      <c r="L88" s="7"/>
      <c r="M88" s="9"/>
      <c r="N88" s="7"/>
      <c r="O88" s="7"/>
      <c r="P88" s="7"/>
      <c r="Q88" s="7"/>
      <c r="R88" s="7"/>
      <c r="S88" s="7"/>
      <c r="T88" s="7"/>
      <c r="U88" s="7"/>
      <c r="V88" s="7"/>
      <c r="W88" s="7"/>
      <c r="X88" s="7"/>
      <c r="Y88" s="9"/>
      <c r="Z88" s="13"/>
      <c r="AA88" s="13"/>
      <c r="AB88" s="13"/>
    </row>
    <row r="89" spans="2:28" ht="20.100000000000001" customHeight="1" x14ac:dyDescent="0.3">
      <c r="B89" s="9"/>
      <c r="C89" s="12"/>
      <c r="D89" s="9"/>
      <c r="E89" s="7"/>
      <c r="F89" s="7"/>
      <c r="G89" s="7"/>
      <c r="H89" s="7"/>
      <c r="I89" s="7"/>
      <c r="J89" s="7"/>
      <c r="K89" s="7"/>
      <c r="L89" s="7"/>
      <c r="M89" s="9"/>
      <c r="N89" s="7"/>
      <c r="O89" s="7"/>
      <c r="P89" s="7"/>
      <c r="Q89" s="7"/>
      <c r="R89" s="7"/>
      <c r="S89" s="7"/>
      <c r="T89" s="7"/>
      <c r="U89" s="7"/>
      <c r="V89" s="7"/>
      <c r="W89" s="7"/>
      <c r="X89" s="7"/>
      <c r="Y89" s="9"/>
      <c r="Z89" s="13"/>
      <c r="AA89" s="13"/>
      <c r="AB89" s="13"/>
    </row>
    <row r="90" spans="2:28" ht="20.100000000000001" customHeight="1" x14ac:dyDescent="0.3">
      <c r="B90" s="9"/>
      <c r="C90" s="12"/>
      <c r="D90" s="9"/>
      <c r="E90" s="7"/>
      <c r="F90" s="7"/>
      <c r="G90" s="7"/>
      <c r="H90" s="7"/>
      <c r="I90" s="7"/>
      <c r="J90" s="7"/>
      <c r="K90" s="7"/>
      <c r="L90" s="7"/>
      <c r="M90" s="9"/>
      <c r="N90" s="7"/>
      <c r="O90" s="7"/>
      <c r="P90" s="7"/>
      <c r="Q90" s="7"/>
      <c r="R90" s="7"/>
      <c r="S90" s="7"/>
      <c r="T90" s="7"/>
      <c r="U90" s="7"/>
      <c r="V90" s="7"/>
      <c r="W90" s="7"/>
      <c r="X90" s="7"/>
      <c r="Y90" s="9"/>
      <c r="Z90" s="13"/>
      <c r="AA90" s="13"/>
      <c r="AB90" s="13"/>
    </row>
    <row r="91" spans="2:28" ht="20.100000000000001" customHeight="1" x14ac:dyDescent="0.3">
      <c r="B91" s="9"/>
      <c r="C91" s="12"/>
      <c r="D91" s="9"/>
      <c r="E91" s="7"/>
      <c r="F91" s="7"/>
      <c r="G91" s="7"/>
      <c r="H91" s="7"/>
      <c r="I91" s="7"/>
      <c r="J91" s="7"/>
      <c r="K91" s="7"/>
      <c r="L91" s="7"/>
      <c r="M91" s="9"/>
      <c r="N91" s="7"/>
      <c r="O91" s="7"/>
      <c r="P91" s="7"/>
      <c r="Q91" s="7"/>
      <c r="R91" s="7"/>
      <c r="S91" s="7"/>
      <c r="T91" s="7"/>
      <c r="U91" s="7"/>
      <c r="V91" s="7"/>
      <c r="W91" s="7"/>
      <c r="X91" s="7"/>
      <c r="Y91" s="9"/>
      <c r="Z91" s="13"/>
      <c r="AA91" s="13"/>
      <c r="AB91" s="13"/>
    </row>
    <row r="92" spans="2:28" ht="20.100000000000001" customHeight="1" x14ac:dyDescent="0.3">
      <c r="B92" s="9"/>
      <c r="C92" s="12"/>
      <c r="D92" s="9"/>
      <c r="E92" s="7"/>
      <c r="F92" s="7"/>
      <c r="G92" s="7"/>
      <c r="H92" s="7"/>
      <c r="I92" s="7"/>
      <c r="J92" s="7"/>
      <c r="K92" s="7"/>
      <c r="L92" s="7"/>
      <c r="M92" s="9"/>
      <c r="N92" s="7"/>
      <c r="O92" s="7"/>
      <c r="P92" s="7"/>
      <c r="Q92" s="7"/>
      <c r="R92" s="7"/>
      <c r="S92" s="7"/>
      <c r="T92" s="7"/>
      <c r="U92" s="7"/>
      <c r="V92" s="7"/>
      <c r="W92" s="7"/>
      <c r="X92" s="7"/>
      <c r="Y92" s="9"/>
      <c r="Z92" s="13"/>
      <c r="AA92" s="13"/>
      <c r="AB92" s="13"/>
    </row>
    <row r="93" spans="2:28" ht="20.100000000000001" customHeight="1" x14ac:dyDescent="0.3">
      <c r="B93" s="9"/>
      <c r="C93" s="12"/>
      <c r="D93" s="9"/>
      <c r="E93" s="7"/>
      <c r="F93" s="7"/>
      <c r="G93" s="7"/>
      <c r="H93" s="7"/>
      <c r="I93" s="7"/>
      <c r="J93" s="7"/>
      <c r="K93" s="7"/>
      <c r="L93" s="7"/>
      <c r="M93" s="9"/>
      <c r="N93" s="7"/>
      <c r="O93" s="7"/>
      <c r="P93" s="7"/>
      <c r="Q93" s="7"/>
      <c r="R93" s="7"/>
      <c r="S93" s="7"/>
      <c r="T93" s="7"/>
      <c r="U93" s="7"/>
      <c r="V93" s="7"/>
      <c r="W93" s="7"/>
      <c r="X93" s="7"/>
      <c r="Y93" s="9"/>
      <c r="Z93" s="13"/>
      <c r="AA93" s="13"/>
      <c r="AB93" s="13"/>
    </row>
    <row r="94" spans="2:28" ht="20.100000000000001" customHeight="1" x14ac:dyDescent="0.3">
      <c r="B94" s="9"/>
      <c r="C94" s="12"/>
      <c r="D94" s="9"/>
      <c r="E94" s="7"/>
      <c r="F94" s="7"/>
      <c r="G94" s="7"/>
      <c r="H94" s="7"/>
      <c r="I94" s="7"/>
      <c r="J94" s="7"/>
      <c r="K94" s="7"/>
      <c r="L94" s="7"/>
      <c r="M94" s="9"/>
      <c r="N94" s="7"/>
      <c r="O94" s="7"/>
      <c r="P94" s="7"/>
      <c r="Q94" s="7"/>
      <c r="R94" s="7"/>
      <c r="S94" s="7"/>
      <c r="T94" s="7"/>
      <c r="U94" s="7"/>
      <c r="V94" s="7"/>
      <c r="W94" s="7"/>
      <c r="X94" s="7"/>
      <c r="Y94" s="9"/>
      <c r="Z94" s="13"/>
      <c r="AA94" s="13"/>
      <c r="AB94" s="13"/>
    </row>
    <row r="95" spans="2:28" ht="20.100000000000001" customHeight="1" x14ac:dyDescent="0.3">
      <c r="B95" s="9"/>
      <c r="C95" s="12"/>
      <c r="D95" s="9"/>
      <c r="E95" s="7"/>
      <c r="F95" s="7"/>
      <c r="G95" s="7"/>
      <c r="H95" s="7"/>
      <c r="I95" s="7"/>
      <c r="J95" s="7"/>
      <c r="K95" s="7"/>
      <c r="L95" s="7"/>
      <c r="M95" s="9"/>
      <c r="N95" s="7"/>
      <c r="O95" s="7"/>
      <c r="P95" s="7"/>
      <c r="Q95" s="7"/>
      <c r="R95" s="7"/>
      <c r="S95" s="7"/>
      <c r="T95" s="7"/>
      <c r="U95" s="7"/>
      <c r="V95" s="7"/>
      <c r="W95" s="7"/>
      <c r="X95" s="7"/>
      <c r="Y95" s="9"/>
      <c r="Z95" s="13"/>
      <c r="AA95" s="13"/>
      <c r="AB95" s="13"/>
    </row>
    <row r="96" spans="2:28" ht="20.100000000000001" customHeight="1" x14ac:dyDescent="0.3">
      <c r="B96" s="9"/>
      <c r="C96" s="12"/>
      <c r="D96" s="9"/>
      <c r="E96" s="7"/>
      <c r="F96" s="7"/>
      <c r="G96" s="7"/>
      <c r="H96" s="7"/>
      <c r="I96" s="7"/>
      <c r="J96" s="7"/>
      <c r="K96" s="7"/>
      <c r="L96" s="7"/>
      <c r="M96" s="9"/>
      <c r="N96" s="7"/>
      <c r="O96" s="7"/>
      <c r="P96" s="7"/>
      <c r="Q96" s="7"/>
      <c r="R96" s="7"/>
      <c r="S96" s="7"/>
      <c r="T96" s="7"/>
      <c r="U96" s="7"/>
      <c r="V96" s="7"/>
      <c r="W96" s="7"/>
      <c r="X96" s="7"/>
      <c r="Y96" s="9"/>
      <c r="Z96" s="13"/>
      <c r="AA96" s="13"/>
      <c r="AB96" s="13"/>
    </row>
    <row r="97" spans="2:28" ht="20.100000000000001" customHeight="1" x14ac:dyDescent="0.3">
      <c r="B97" s="9"/>
      <c r="C97" s="12"/>
      <c r="D97" s="9"/>
      <c r="E97" s="7"/>
      <c r="F97" s="7"/>
      <c r="G97" s="7"/>
      <c r="H97" s="7"/>
      <c r="I97" s="7"/>
      <c r="J97" s="7"/>
      <c r="K97" s="7"/>
      <c r="L97" s="7"/>
      <c r="M97" s="9"/>
      <c r="N97" s="7"/>
      <c r="O97" s="7"/>
      <c r="P97" s="7"/>
      <c r="Q97" s="7"/>
      <c r="R97" s="7"/>
      <c r="S97" s="7"/>
      <c r="T97" s="7"/>
      <c r="U97" s="7"/>
      <c r="V97" s="7"/>
      <c r="W97" s="7"/>
      <c r="X97" s="7"/>
      <c r="Y97" s="9"/>
      <c r="Z97" s="13"/>
      <c r="AA97" s="13"/>
      <c r="AB97" s="13"/>
    </row>
    <row r="98" spans="2:28" ht="20.100000000000001" customHeight="1" x14ac:dyDescent="0.3">
      <c r="B98" s="9"/>
      <c r="C98" s="12"/>
      <c r="D98" s="9"/>
      <c r="E98" s="7"/>
      <c r="F98" s="7"/>
      <c r="G98" s="7"/>
      <c r="H98" s="7"/>
      <c r="I98" s="7"/>
      <c r="J98" s="7"/>
      <c r="K98" s="7"/>
      <c r="L98" s="7"/>
      <c r="M98" s="9"/>
      <c r="N98" s="7"/>
      <c r="O98" s="7"/>
      <c r="P98" s="7"/>
      <c r="Q98" s="7"/>
      <c r="R98" s="7"/>
      <c r="S98" s="7"/>
      <c r="T98" s="7"/>
      <c r="U98" s="7"/>
      <c r="V98" s="7"/>
      <c r="W98" s="7"/>
      <c r="X98" s="7"/>
      <c r="Y98" s="9"/>
      <c r="Z98" s="13"/>
      <c r="AA98" s="13"/>
      <c r="AB98" s="13"/>
    </row>
    <row r="99" spans="2:28" ht="20.100000000000001" customHeight="1" x14ac:dyDescent="0.3">
      <c r="B99" s="9"/>
      <c r="C99" s="12"/>
      <c r="D99" s="9"/>
      <c r="E99" s="7"/>
      <c r="F99" s="7"/>
      <c r="G99" s="7"/>
      <c r="H99" s="7"/>
      <c r="I99" s="7"/>
      <c r="J99" s="7"/>
      <c r="K99" s="7"/>
      <c r="L99" s="7"/>
      <c r="M99" s="9"/>
      <c r="N99" s="7"/>
      <c r="O99" s="7"/>
      <c r="P99" s="7"/>
      <c r="Q99" s="7"/>
      <c r="R99" s="7"/>
      <c r="S99" s="7"/>
      <c r="T99" s="7"/>
      <c r="U99" s="7"/>
      <c r="V99" s="7"/>
      <c r="W99" s="7"/>
      <c r="X99" s="7"/>
      <c r="Y99" s="9"/>
      <c r="Z99" s="13"/>
      <c r="AA99" s="13"/>
      <c r="AB99" s="13"/>
    </row>
    <row r="100" spans="2:28" ht="20.100000000000001" customHeight="1" x14ac:dyDescent="0.3">
      <c r="B100" s="9"/>
      <c r="C100" s="12"/>
      <c r="D100" s="9"/>
      <c r="E100" s="7"/>
      <c r="F100" s="7"/>
      <c r="G100" s="7"/>
      <c r="H100" s="7"/>
      <c r="I100" s="7"/>
      <c r="J100" s="7"/>
      <c r="K100" s="7"/>
      <c r="L100" s="7"/>
      <c r="M100" s="9"/>
      <c r="N100" s="7"/>
      <c r="O100" s="7"/>
      <c r="P100" s="7"/>
      <c r="Q100" s="7"/>
      <c r="R100" s="7"/>
      <c r="S100" s="7"/>
      <c r="T100" s="7"/>
      <c r="U100" s="7"/>
      <c r="V100" s="7"/>
      <c r="W100" s="7"/>
      <c r="X100" s="7"/>
      <c r="Y100" s="9"/>
      <c r="Z100" s="13"/>
      <c r="AA100" s="13"/>
      <c r="AB100" s="13"/>
    </row>
    <row r="101" spans="2:28" ht="20.100000000000001" customHeight="1" x14ac:dyDescent="0.3">
      <c r="B101" s="9"/>
      <c r="C101" s="12"/>
      <c r="D101" s="9"/>
      <c r="E101" s="7"/>
      <c r="F101" s="7"/>
      <c r="G101" s="7"/>
      <c r="H101" s="7"/>
      <c r="I101" s="7"/>
      <c r="J101" s="7"/>
      <c r="K101" s="7"/>
      <c r="L101" s="7"/>
      <c r="M101" s="9"/>
      <c r="N101" s="7"/>
      <c r="O101" s="7"/>
      <c r="P101" s="7"/>
      <c r="Q101" s="7"/>
      <c r="R101" s="7"/>
      <c r="S101" s="7"/>
      <c r="T101" s="7"/>
      <c r="U101" s="7"/>
      <c r="V101" s="7"/>
      <c r="W101" s="7"/>
      <c r="X101" s="7"/>
      <c r="Y101" s="9"/>
      <c r="Z101" s="13"/>
      <c r="AA101" s="13"/>
      <c r="AB101" s="13"/>
    </row>
    <row r="102" spans="2:28" ht="20.100000000000001" customHeight="1" x14ac:dyDescent="0.3">
      <c r="B102" s="9"/>
      <c r="C102" s="12"/>
      <c r="D102" s="9"/>
      <c r="E102" s="7"/>
      <c r="F102" s="7"/>
      <c r="G102" s="7"/>
      <c r="H102" s="7"/>
      <c r="I102" s="7"/>
      <c r="J102" s="7"/>
      <c r="K102" s="7"/>
      <c r="L102" s="7"/>
      <c r="M102" s="9"/>
      <c r="N102" s="7"/>
      <c r="O102" s="7"/>
      <c r="P102" s="7"/>
      <c r="Q102" s="7"/>
      <c r="R102" s="7"/>
      <c r="S102" s="7"/>
      <c r="T102" s="7"/>
      <c r="U102" s="7"/>
      <c r="V102" s="7"/>
      <c r="W102" s="7"/>
      <c r="X102" s="7"/>
      <c r="Y102" s="9"/>
      <c r="Z102" s="13"/>
      <c r="AA102" s="13"/>
      <c r="AB102" s="13"/>
    </row>
    <row r="103" spans="2:28" ht="20.100000000000001" customHeight="1" x14ac:dyDescent="0.3">
      <c r="B103" s="9"/>
      <c r="C103" s="12"/>
      <c r="D103" s="9"/>
      <c r="E103" s="7"/>
      <c r="F103" s="7"/>
      <c r="G103" s="7"/>
      <c r="H103" s="7"/>
      <c r="I103" s="7"/>
      <c r="J103" s="7"/>
      <c r="K103" s="7"/>
      <c r="L103" s="7"/>
      <c r="M103" s="9"/>
      <c r="N103" s="7"/>
      <c r="O103" s="7"/>
      <c r="P103" s="7"/>
      <c r="Q103" s="7"/>
      <c r="R103" s="7"/>
      <c r="S103" s="7"/>
      <c r="T103" s="7"/>
      <c r="U103" s="7"/>
      <c r="V103" s="7"/>
      <c r="W103" s="7"/>
      <c r="X103" s="7"/>
      <c r="Y103" s="9"/>
      <c r="Z103" s="13"/>
      <c r="AA103" s="13"/>
      <c r="AB103" s="13"/>
    </row>
    <row r="104" spans="2:28" ht="20.100000000000001" customHeight="1" x14ac:dyDescent="0.3">
      <c r="B104" s="9"/>
      <c r="C104" s="12"/>
      <c r="D104" s="9"/>
      <c r="E104" s="7"/>
      <c r="F104" s="7"/>
      <c r="G104" s="7"/>
      <c r="H104" s="7"/>
      <c r="I104" s="7"/>
      <c r="J104" s="7"/>
      <c r="K104" s="7"/>
      <c r="L104" s="7"/>
      <c r="M104" s="9"/>
      <c r="N104" s="7"/>
      <c r="O104" s="7"/>
      <c r="P104" s="7"/>
      <c r="Q104" s="7"/>
      <c r="R104" s="7"/>
      <c r="S104" s="7"/>
      <c r="T104" s="7"/>
      <c r="U104" s="7"/>
      <c r="V104" s="7"/>
      <c r="W104" s="7"/>
      <c r="X104" s="7"/>
      <c r="Y104" s="9"/>
      <c r="Z104" s="13"/>
      <c r="AA104" s="13"/>
      <c r="AB104" s="13"/>
    </row>
    <row r="105" spans="2:28" ht="20.100000000000001" customHeight="1" x14ac:dyDescent="0.3">
      <c r="B105" s="9"/>
      <c r="C105" s="12"/>
      <c r="D105" s="9"/>
      <c r="E105" s="7"/>
      <c r="F105" s="7"/>
      <c r="G105" s="7"/>
      <c r="H105" s="7"/>
      <c r="I105" s="7"/>
      <c r="J105" s="7"/>
      <c r="K105" s="7"/>
      <c r="L105" s="7"/>
      <c r="M105" s="9"/>
      <c r="N105" s="7"/>
      <c r="O105" s="7"/>
      <c r="P105" s="7"/>
      <c r="Q105" s="7"/>
      <c r="R105" s="7"/>
      <c r="S105" s="7"/>
      <c r="T105" s="7"/>
      <c r="U105" s="7"/>
      <c r="V105" s="7"/>
      <c r="W105" s="7"/>
      <c r="X105" s="7"/>
      <c r="Y105" s="9"/>
      <c r="Z105" s="13"/>
      <c r="AA105" s="13"/>
      <c r="AB105" s="13"/>
    </row>
    <row r="106" spans="2:28" ht="20.100000000000001" customHeight="1" x14ac:dyDescent="0.3">
      <c r="B106" s="9"/>
      <c r="C106" s="12"/>
      <c r="D106" s="9"/>
      <c r="E106" s="7"/>
      <c r="F106" s="7"/>
      <c r="G106" s="7"/>
      <c r="H106" s="7"/>
      <c r="I106" s="7"/>
      <c r="J106" s="7"/>
      <c r="K106" s="7"/>
      <c r="L106" s="7"/>
      <c r="M106" s="9"/>
      <c r="N106" s="7"/>
      <c r="O106" s="7"/>
      <c r="P106" s="7"/>
      <c r="Q106" s="7"/>
      <c r="R106" s="7"/>
      <c r="S106" s="7"/>
      <c r="T106" s="7"/>
      <c r="U106" s="7"/>
      <c r="V106" s="7"/>
      <c r="W106" s="7"/>
      <c r="X106" s="7"/>
      <c r="Y106" s="9"/>
      <c r="Z106" s="13"/>
      <c r="AA106" s="13"/>
      <c r="AB106" s="13"/>
    </row>
    <row r="107" spans="2:28" ht="20.100000000000001" customHeight="1" x14ac:dyDescent="0.3">
      <c r="B107" s="9"/>
      <c r="C107" s="12"/>
      <c r="D107" s="9"/>
      <c r="E107" s="7"/>
      <c r="F107" s="7"/>
      <c r="G107" s="7"/>
      <c r="H107" s="7"/>
      <c r="I107" s="7"/>
      <c r="J107" s="7"/>
      <c r="K107" s="7"/>
      <c r="L107" s="7"/>
      <c r="M107" s="9"/>
      <c r="N107" s="7"/>
      <c r="O107" s="7"/>
      <c r="P107" s="7"/>
      <c r="Q107" s="7"/>
      <c r="R107" s="7"/>
      <c r="S107" s="7"/>
      <c r="T107" s="7"/>
      <c r="U107" s="7"/>
      <c r="V107" s="7"/>
      <c r="W107" s="7"/>
      <c r="X107" s="7"/>
      <c r="Y107" s="9"/>
      <c r="Z107" s="13"/>
      <c r="AA107" s="13"/>
      <c r="AB107" s="13"/>
    </row>
    <row r="108" spans="2:28" ht="20.100000000000001" customHeight="1" x14ac:dyDescent="0.3">
      <c r="B108" s="9"/>
      <c r="C108" s="12"/>
      <c r="D108" s="9"/>
      <c r="E108" s="7"/>
      <c r="F108" s="7"/>
      <c r="G108" s="7"/>
      <c r="H108" s="7"/>
      <c r="I108" s="7"/>
      <c r="J108" s="7"/>
      <c r="K108" s="7"/>
      <c r="L108" s="7"/>
      <c r="M108" s="9"/>
      <c r="N108" s="7"/>
      <c r="O108" s="7"/>
      <c r="P108" s="7"/>
      <c r="Q108" s="7"/>
      <c r="R108" s="7"/>
      <c r="S108" s="7"/>
      <c r="T108" s="7"/>
      <c r="U108" s="7"/>
      <c r="V108" s="7"/>
      <c r="W108" s="7"/>
      <c r="X108" s="7"/>
      <c r="Y108" s="9"/>
      <c r="Z108" s="13"/>
      <c r="AA108" s="13"/>
      <c r="AB108" s="13"/>
    </row>
    <row r="109" spans="2:28" ht="20.100000000000001" customHeight="1" x14ac:dyDescent="0.3">
      <c r="B109" s="9"/>
      <c r="C109" s="12"/>
      <c r="D109" s="9"/>
      <c r="E109" s="7"/>
      <c r="F109" s="7"/>
      <c r="G109" s="7"/>
      <c r="H109" s="7"/>
      <c r="I109" s="7"/>
      <c r="J109" s="7"/>
      <c r="K109" s="7"/>
      <c r="L109" s="7"/>
      <c r="M109" s="9"/>
      <c r="N109" s="7"/>
      <c r="O109" s="7"/>
      <c r="P109" s="7"/>
      <c r="Q109" s="7"/>
      <c r="R109" s="7"/>
      <c r="S109" s="7"/>
      <c r="T109" s="7"/>
      <c r="U109" s="7"/>
      <c r="V109" s="7"/>
      <c r="W109" s="7"/>
      <c r="X109" s="7"/>
      <c r="Y109" s="9"/>
      <c r="Z109" s="13"/>
      <c r="AA109" s="13"/>
      <c r="AB109" s="13"/>
    </row>
    <row r="110" spans="2:28" ht="20.100000000000001" customHeight="1" x14ac:dyDescent="0.3">
      <c r="B110" s="9"/>
      <c r="C110" s="12"/>
      <c r="D110" s="9"/>
      <c r="E110" s="7"/>
      <c r="F110" s="7"/>
      <c r="G110" s="7"/>
      <c r="H110" s="7"/>
      <c r="I110" s="7"/>
      <c r="J110" s="7"/>
      <c r="K110" s="7"/>
      <c r="L110" s="7"/>
      <c r="M110" s="9"/>
      <c r="N110" s="7"/>
      <c r="O110" s="7"/>
      <c r="P110" s="7"/>
      <c r="Q110" s="7"/>
      <c r="R110" s="7"/>
      <c r="S110" s="7"/>
      <c r="T110" s="7"/>
      <c r="U110" s="7"/>
      <c r="V110" s="7"/>
      <c r="W110" s="7"/>
      <c r="X110" s="7"/>
      <c r="Y110" s="9"/>
      <c r="Z110" s="13"/>
      <c r="AA110" s="13"/>
      <c r="AB110" s="13"/>
    </row>
    <row r="111" spans="2:28" ht="20.100000000000001" customHeight="1" x14ac:dyDescent="0.3">
      <c r="B111" s="9"/>
      <c r="C111" s="12"/>
      <c r="D111" s="9"/>
      <c r="E111" s="7"/>
      <c r="F111" s="7"/>
      <c r="G111" s="7"/>
      <c r="H111" s="7"/>
      <c r="I111" s="7"/>
      <c r="J111" s="7"/>
      <c r="K111" s="7"/>
      <c r="L111" s="7"/>
      <c r="M111" s="9"/>
      <c r="N111" s="7"/>
      <c r="O111" s="7"/>
      <c r="P111" s="7"/>
      <c r="Q111" s="7"/>
      <c r="R111" s="7"/>
      <c r="S111" s="7"/>
      <c r="T111" s="7"/>
      <c r="U111" s="7"/>
      <c r="V111" s="7"/>
      <c r="W111" s="7"/>
      <c r="X111" s="7"/>
      <c r="Y111" s="9"/>
      <c r="Z111" s="13"/>
      <c r="AA111" s="13"/>
      <c r="AB111" s="13"/>
    </row>
    <row r="112" spans="2:28" ht="20.100000000000001" customHeight="1" x14ac:dyDescent="0.3">
      <c r="B112" s="9"/>
      <c r="C112" s="12"/>
      <c r="D112" s="9"/>
      <c r="E112" s="7"/>
      <c r="F112" s="7"/>
      <c r="G112" s="7"/>
      <c r="H112" s="7"/>
      <c r="I112" s="7"/>
      <c r="J112" s="7"/>
      <c r="K112" s="7"/>
      <c r="L112" s="7"/>
      <c r="M112" s="9"/>
      <c r="N112" s="7"/>
      <c r="O112" s="7"/>
      <c r="P112" s="7"/>
      <c r="Q112" s="7"/>
      <c r="R112" s="7"/>
      <c r="S112" s="7"/>
      <c r="T112" s="7"/>
      <c r="U112" s="7"/>
      <c r="V112" s="7"/>
      <c r="W112" s="7"/>
      <c r="X112" s="7"/>
      <c r="Y112" s="9"/>
      <c r="Z112" s="13"/>
      <c r="AA112" s="13"/>
      <c r="AB112" s="13"/>
    </row>
    <row r="113" spans="2:28" ht="20.100000000000001" customHeight="1" x14ac:dyDescent="0.3">
      <c r="B113" s="9"/>
      <c r="C113" s="12"/>
      <c r="D113" s="9"/>
      <c r="E113" s="7"/>
      <c r="F113" s="7"/>
      <c r="G113" s="7"/>
      <c r="H113" s="7"/>
      <c r="I113" s="7"/>
      <c r="J113" s="7"/>
      <c r="K113" s="7"/>
      <c r="L113" s="7"/>
      <c r="M113" s="9"/>
      <c r="N113" s="7"/>
      <c r="O113" s="7"/>
      <c r="P113" s="7"/>
      <c r="Q113" s="7"/>
      <c r="R113" s="7"/>
      <c r="S113" s="7"/>
      <c r="T113" s="7"/>
      <c r="U113" s="7"/>
      <c r="V113" s="7"/>
      <c r="W113" s="7"/>
      <c r="X113" s="7"/>
      <c r="Y113" s="9"/>
      <c r="Z113" s="13"/>
      <c r="AA113" s="13"/>
      <c r="AB113" s="13"/>
    </row>
    <row r="114" spans="2:28" ht="20.100000000000001" customHeight="1" x14ac:dyDescent="0.3">
      <c r="B114" s="9"/>
      <c r="C114" s="12"/>
      <c r="D114" s="9"/>
      <c r="E114" s="7"/>
      <c r="F114" s="7"/>
      <c r="G114" s="7"/>
      <c r="H114" s="7"/>
      <c r="I114" s="7"/>
      <c r="J114" s="7"/>
      <c r="K114" s="7"/>
      <c r="L114" s="7"/>
      <c r="M114" s="9"/>
      <c r="N114" s="7"/>
      <c r="O114" s="7"/>
      <c r="P114" s="7"/>
      <c r="Q114" s="7"/>
      <c r="R114" s="7"/>
      <c r="S114" s="7"/>
      <c r="T114" s="7"/>
      <c r="U114" s="7"/>
      <c r="V114" s="7"/>
      <c r="W114" s="7"/>
      <c r="X114" s="7"/>
      <c r="Y114" s="9"/>
      <c r="Z114" s="13"/>
      <c r="AA114" s="13"/>
      <c r="AB114" s="13"/>
    </row>
    <row r="115" spans="2:28" ht="20.100000000000001" customHeight="1" x14ac:dyDescent="0.3">
      <c r="B115" s="9"/>
      <c r="C115" s="12"/>
      <c r="D115" s="9"/>
      <c r="E115" s="7"/>
      <c r="F115" s="7"/>
      <c r="G115" s="7"/>
      <c r="H115" s="7"/>
      <c r="I115" s="7"/>
      <c r="J115" s="7"/>
      <c r="K115" s="7"/>
      <c r="L115" s="7"/>
      <c r="M115" s="9"/>
      <c r="N115" s="7"/>
      <c r="O115" s="7"/>
      <c r="P115" s="7"/>
      <c r="Q115" s="7"/>
      <c r="R115" s="7"/>
      <c r="S115" s="7"/>
      <c r="T115" s="7"/>
      <c r="U115" s="7"/>
      <c r="V115" s="7"/>
      <c r="W115" s="7"/>
      <c r="X115" s="7"/>
      <c r="Y115" s="9"/>
      <c r="Z115" s="13"/>
      <c r="AA115" s="13"/>
      <c r="AB115" s="13"/>
    </row>
    <row r="116" spans="2:28" ht="20.100000000000001" customHeight="1" x14ac:dyDescent="0.3">
      <c r="B116" s="9"/>
      <c r="C116" s="12"/>
      <c r="D116" s="9"/>
      <c r="E116" s="7"/>
      <c r="F116" s="7"/>
      <c r="G116" s="7"/>
      <c r="H116" s="7"/>
      <c r="I116" s="7"/>
      <c r="J116" s="7"/>
      <c r="K116" s="7"/>
      <c r="L116" s="7"/>
      <c r="M116" s="9"/>
      <c r="N116" s="7"/>
      <c r="O116" s="7"/>
      <c r="P116" s="7"/>
      <c r="Q116" s="7"/>
      <c r="R116" s="7"/>
      <c r="S116" s="7"/>
      <c r="T116" s="7"/>
      <c r="U116" s="7"/>
      <c r="V116" s="7"/>
      <c r="W116" s="7"/>
      <c r="X116" s="7"/>
      <c r="Y116" s="9"/>
      <c r="Z116" s="13"/>
      <c r="AA116" s="13"/>
      <c r="AB116" s="13"/>
    </row>
    <row r="117" spans="2:28" ht="20.100000000000001" customHeight="1" x14ac:dyDescent="0.3">
      <c r="B117" s="9"/>
      <c r="C117" s="12"/>
      <c r="D117" s="9"/>
      <c r="E117" s="7"/>
      <c r="F117" s="7"/>
      <c r="G117" s="7"/>
      <c r="H117" s="7"/>
      <c r="I117" s="7"/>
      <c r="J117" s="7"/>
      <c r="K117" s="7"/>
      <c r="L117" s="7"/>
      <c r="M117" s="9"/>
      <c r="N117" s="7"/>
      <c r="O117" s="7"/>
      <c r="P117" s="7"/>
      <c r="Q117" s="7"/>
      <c r="R117" s="7"/>
      <c r="S117" s="7"/>
      <c r="T117" s="7"/>
      <c r="U117" s="7"/>
      <c r="V117" s="7"/>
      <c r="W117" s="7"/>
      <c r="X117" s="7"/>
      <c r="Y117" s="9"/>
      <c r="Z117" s="13"/>
      <c r="AA117" s="13"/>
      <c r="AB117" s="13"/>
    </row>
    <row r="118" spans="2:28" ht="20.100000000000001" customHeight="1" x14ac:dyDescent="0.3">
      <c r="B118" s="9"/>
      <c r="C118" s="12"/>
      <c r="D118" s="9"/>
      <c r="E118" s="7"/>
      <c r="F118" s="7"/>
      <c r="G118" s="7"/>
      <c r="H118" s="7"/>
      <c r="I118" s="7"/>
      <c r="J118" s="7"/>
      <c r="K118" s="7"/>
      <c r="L118" s="7"/>
      <c r="M118" s="9"/>
      <c r="N118" s="7"/>
      <c r="O118" s="7"/>
      <c r="P118" s="7"/>
      <c r="Q118" s="7"/>
      <c r="R118" s="7"/>
      <c r="S118" s="7"/>
      <c r="T118" s="7"/>
      <c r="U118" s="7"/>
      <c r="V118" s="7"/>
      <c r="W118" s="7"/>
      <c r="X118" s="7"/>
      <c r="Y118" s="9"/>
      <c r="Z118" s="13"/>
      <c r="AA118" s="13"/>
      <c r="AB118" s="13"/>
    </row>
    <row r="119" spans="2:28" ht="20.100000000000001" customHeight="1" x14ac:dyDescent="0.3">
      <c r="B119" s="9"/>
      <c r="C119" s="12"/>
      <c r="D119" s="9"/>
      <c r="E119" s="7"/>
      <c r="F119" s="7"/>
      <c r="G119" s="7"/>
      <c r="H119" s="7"/>
      <c r="I119" s="7"/>
      <c r="J119" s="7"/>
      <c r="K119" s="7"/>
      <c r="L119" s="7"/>
      <c r="M119" s="9"/>
      <c r="N119" s="7"/>
      <c r="O119" s="7"/>
      <c r="P119" s="7"/>
      <c r="Q119" s="7"/>
      <c r="R119" s="7"/>
      <c r="S119" s="7"/>
      <c r="T119" s="7"/>
      <c r="U119" s="7"/>
      <c r="V119" s="7"/>
      <c r="W119" s="7"/>
      <c r="X119" s="7"/>
      <c r="Y119" s="9"/>
      <c r="Z119" s="13"/>
      <c r="AA119" s="13"/>
      <c r="AB119" s="13"/>
    </row>
    <row r="120" spans="2:28" ht="20.100000000000001" customHeight="1" x14ac:dyDescent="0.3">
      <c r="B120" s="9"/>
      <c r="C120" s="12"/>
      <c r="D120" s="9"/>
      <c r="E120" s="7"/>
      <c r="F120" s="7"/>
      <c r="G120" s="7"/>
      <c r="H120" s="7"/>
      <c r="I120" s="7"/>
      <c r="J120" s="7"/>
      <c r="K120" s="7"/>
      <c r="L120" s="7"/>
      <c r="M120" s="9"/>
      <c r="N120" s="7"/>
      <c r="O120" s="7"/>
      <c r="P120" s="7"/>
      <c r="Q120" s="7"/>
      <c r="R120" s="7"/>
      <c r="S120" s="7"/>
      <c r="T120" s="7"/>
      <c r="U120" s="7"/>
      <c r="V120" s="7"/>
      <c r="W120" s="7"/>
      <c r="X120" s="7"/>
      <c r="Y120" s="9"/>
      <c r="Z120" s="13"/>
      <c r="AA120" s="13"/>
      <c r="AB120" s="13"/>
    </row>
    <row r="121" spans="2:28" ht="20.100000000000001" customHeight="1" x14ac:dyDescent="0.3">
      <c r="B121" s="9"/>
      <c r="C121" s="12"/>
      <c r="D121" s="9"/>
      <c r="E121" s="7"/>
      <c r="F121" s="7"/>
      <c r="G121" s="7"/>
      <c r="H121" s="7"/>
      <c r="I121" s="7"/>
      <c r="J121" s="7"/>
      <c r="K121" s="7"/>
      <c r="L121" s="7"/>
      <c r="M121" s="9"/>
      <c r="N121" s="7"/>
      <c r="O121" s="7"/>
      <c r="P121" s="7"/>
      <c r="Q121" s="7"/>
      <c r="R121" s="7"/>
      <c r="S121" s="7"/>
      <c r="T121" s="7"/>
      <c r="U121" s="7"/>
      <c r="V121" s="7"/>
      <c r="W121" s="7"/>
      <c r="X121" s="7"/>
      <c r="Y121" s="9"/>
      <c r="Z121" s="13"/>
      <c r="AA121" s="13"/>
      <c r="AB121" s="13"/>
    </row>
    <row r="122" spans="2:28" ht="20.100000000000001" customHeight="1" x14ac:dyDescent="0.3">
      <c r="B122" s="9"/>
      <c r="C122" s="12"/>
      <c r="D122" s="9"/>
      <c r="E122" s="7"/>
      <c r="F122" s="7"/>
      <c r="G122" s="7"/>
      <c r="H122" s="7"/>
      <c r="I122" s="7"/>
      <c r="J122" s="7"/>
      <c r="K122" s="7"/>
      <c r="L122" s="7"/>
      <c r="M122" s="9"/>
      <c r="N122" s="7"/>
      <c r="O122" s="7"/>
      <c r="P122" s="7"/>
      <c r="Q122" s="7"/>
      <c r="R122" s="7"/>
      <c r="S122" s="7"/>
      <c r="T122" s="7"/>
      <c r="U122" s="7"/>
      <c r="V122" s="7"/>
      <c r="W122" s="7"/>
      <c r="X122" s="7"/>
      <c r="Y122" s="9"/>
      <c r="Z122" s="13"/>
      <c r="AA122" s="13"/>
      <c r="AB122" s="13"/>
    </row>
    <row r="123" spans="2:28" ht="20.100000000000001" customHeight="1" x14ac:dyDescent="0.3">
      <c r="B123" s="9"/>
      <c r="C123" s="12"/>
      <c r="D123" s="9"/>
      <c r="E123" s="7"/>
      <c r="F123" s="7"/>
      <c r="G123" s="7"/>
      <c r="H123" s="7"/>
      <c r="I123" s="7"/>
      <c r="J123" s="7"/>
      <c r="K123" s="7"/>
      <c r="L123" s="7"/>
      <c r="M123" s="9"/>
      <c r="N123" s="7"/>
      <c r="O123" s="7"/>
      <c r="P123" s="7"/>
      <c r="Q123" s="7"/>
      <c r="R123" s="7"/>
      <c r="S123" s="7"/>
      <c r="T123" s="7"/>
      <c r="U123" s="7"/>
      <c r="V123" s="7"/>
      <c r="W123" s="7"/>
      <c r="X123" s="7"/>
      <c r="Y123" s="9"/>
      <c r="Z123" s="13"/>
      <c r="AA123" s="13"/>
      <c r="AB123" s="13"/>
    </row>
    <row r="124" spans="2:28" ht="20.100000000000001" customHeight="1" x14ac:dyDescent="0.3">
      <c r="B124" s="9"/>
      <c r="C124" s="12"/>
      <c r="D124" s="9"/>
      <c r="E124" s="7"/>
      <c r="F124" s="7"/>
      <c r="G124" s="7"/>
      <c r="H124" s="7"/>
      <c r="I124" s="7"/>
      <c r="J124" s="7"/>
      <c r="K124" s="7"/>
      <c r="L124" s="7"/>
      <c r="M124" s="9"/>
      <c r="N124" s="7"/>
      <c r="O124" s="7"/>
      <c r="P124" s="7"/>
      <c r="Q124" s="7"/>
      <c r="R124" s="7"/>
      <c r="S124" s="7"/>
      <c r="T124" s="7"/>
      <c r="U124" s="7"/>
      <c r="V124" s="7"/>
      <c r="W124" s="7"/>
      <c r="X124" s="7"/>
      <c r="Y124" s="9"/>
      <c r="Z124" s="13"/>
      <c r="AA124" s="13"/>
      <c r="AB124" s="13"/>
    </row>
    <row r="125" spans="2:28" ht="20.100000000000001" customHeight="1" x14ac:dyDescent="0.3">
      <c r="B125" s="9"/>
      <c r="C125" s="12"/>
      <c r="D125" s="9"/>
      <c r="E125" s="7"/>
      <c r="F125" s="7"/>
      <c r="G125" s="7"/>
      <c r="H125" s="7"/>
      <c r="I125" s="7"/>
      <c r="J125" s="7"/>
      <c r="K125" s="7"/>
      <c r="L125" s="7"/>
      <c r="M125" s="9"/>
      <c r="N125" s="7"/>
      <c r="O125" s="7"/>
      <c r="P125" s="7"/>
      <c r="Q125" s="7"/>
      <c r="R125" s="7"/>
      <c r="S125" s="7"/>
      <c r="T125" s="7"/>
      <c r="U125" s="7"/>
      <c r="V125" s="7"/>
      <c r="W125" s="7"/>
      <c r="X125" s="7"/>
      <c r="Y125" s="9"/>
      <c r="Z125" s="13"/>
      <c r="AA125" s="13"/>
      <c r="AB125" s="13"/>
    </row>
    <row r="126" spans="2:28" ht="20.100000000000001" customHeight="1" x14ac:dyDescent="0.3">
      <c r="B126" s="9"/>
      <c r="C126" s="12"/>
      <c r="D126" s="9"/>
      <c r="E126" s="7"/>
      <c r="F126" s="7"/>
      <c r="G126" s="7"/>
      <c r="H126" s="7"/>
      <c r="I126" s="7"/>
      <c r="J126" s="7"/>
      <c r="K126" s="7"/>
      <c r="L126" s="7"/>
      <c r="M126" s="9"/>
      <c r="N126" s="7"/>
      <c r="O126" s="7"/>
      <c r="P126" s="7"/>
      <c r="Q126" s="7"/>
      <c r="R126" s="7"/>
      <c r="S126" s="7"/>
      <c r="T126" s="7"/>
      <c r="U126" s="7"/>
      <c r="V126" s="7"/>
      <c r="W126" s="7"/>
      <c r="X126" s="7"/>
      <c r="Y126" s="9"/>
      <c r="Z126" s="13"/>
      <c r="AA126" s="13"/>
      <c r="AB126" s="13"/>
    </row>
    <row r="127" spans="2:28" ht="20.100000000000001" customHeight="1" x14ac:dyDescent="0.3">
      <c r="B127" s="9"/>
      <c r="C127" s="12"/>
      <c r="D127" s="9"/>
      <c r="E127" s="7"/>
      <c r="F127" s="7"/>
      <c r="G127" s="7"/>
      <c r="H127" s="7"/>
      <c r="I127" s="7"/>
      <c r="J127" s="7"/>
      <c r="K127" s="7"/>
      <c r="L127" s="7"/>
      <c r="M127" s="9"/>
      <c r="N127" s="7"/>
      <c r="O127" s="7"/>
      <c r="P127" s="7"/>
      <c r="Q127" s="7"/>
      <c r="R127" s="7"/>
      <c r="S127" s="7"/>
      <c r="T127" s="7"/>
      <c r="U127" s="7"/>
      <c r="V127" s="7"/>
      <c r="W127" s="7"/>
      <c r="X127" s="7"/>
      <c r="Y127" s="9"/>
      <c r="Z127" s="13"/>
      <c r="AA127" s="13"/>
      <c r="AB127" s="13"/>
    </row>
    <row r="128" spans="2:28" ht="20.100000000000001" customHeight="1" x14ac:dyDescent="0.3">
      <c r="B128" s="9"/>
      <c r="C128" s="12"/>
      <c r="D128" s="9"/>
      <c r="E128" s="7"/>
      <c r="F128" s="7"/>
      <c r="G128" s="7"/>
      <c r="H128" s="7"/>
      <c r="I128" s="7"/>
      <c r="J128" s="7"/>
      <c r="K128" s="7"/>
      <c r="L128" s="7"/>
      <c r="M128" s="9"/>
      <c r="N128" s="7"/>
      <c r="O128" s="7"/>
      <c r="P128" s="7"/>
      <c r="Q128" s="7"/>
      <c r="R128" s="7"/>
      <c r="S128" s="7"/>
      <c r="T128" s="7"/>
      <c r="U128" s="7"/>
      <c r="V128" s="7"/>
      <c r="W128" s="7"/>
      <c r="X128" s="7"/>
      <c r="Y128" s="9"/>
      <c r="Z128" s="13"/>
      <c r="AA128" s="13"/>
      <c r="AB128" s="13"/>
    </row>
    <row r="129" spans="2:28" ht="20.100000000000001" customHeight="1" x14ac:dyDescent="0.3">
      <c r="B129" s="9"/>
      <c r="C129" s="12"/>
      <c r="D129" s="9"/>
      <c r="E129" s="7"/>
      <c r="F129" s="7"/>
      <c r="G129" s="7"/>
      <c r="H129" s="7"/>
      <c r="I129" s="7"/>
      <c r="J129" s="7"/>
      <c r="K129" s="7"/>
      <c r="L129" s="7"/>
      <c r="M129" s="9"/>
      <c r="N129" s="7"/>
      <c r="O129" s="7"/>
      <c r="P129" s="7"/>
      <c r="Q129" s="7"/>
      <c r="R129" s="7"/>
      <c r="S129" s="7"/>
      <c r="T129" s="7"/>
      <c r="U129" s="7"/>
      <c r="V129" s="7"/>
      <c r="W129" s="7"/>
      <c r="X129" s="7"/>
      <c r="Y129" s="9"/>
      <c r="Z129" s="13"/>
      <c r="AA129" s="13"/>
      <c r="AB129" s="13"/>
    </row>
    <row r="130" spans="2:28" ht="20.100000000000001" customHeight="1" x14ac:dyDescent="0.3">
      <c r="B130" s="9"/>
      <c r="C130" s="12"/>
      <c r="D130" s="9"/>
      <c r="E130" s="7"/>
      <c r="F130" s="7"/>
      <c r="G130" s="7"/>
      <c r="H130" s="7"/>
      <c r="I130" s="7"/>
      <c r="J130" s="7"/>
      <c r="K130" s="7"/>
      <c r="L130" s="7"/>
      <c r="M130" s="9"/>
      <c r="N130" s="7"/>
      <c r="O130" s="7"/>
      <c r="P130" s="7"/>
      <c r="Q130" s="7"/>
      <c r="R130" s="7"/>
      <c r="S130" s="7"/>
      <c r="T130" s="7"/>
      <c r="U130" s="7"/>
      <c r="V130" s="7"/>
      <c r="W130" s="7"/>
      <c r="X130" s="7"/>
      <c r="Y130" s="9"/>
      <c r="Z130" s="13"/>
      <c r="AA130" s="13"/>
      <c r="AB130" s="13"/>
    </row>
    <row r="131" spans="2:28" ht="20.100000000000001" customHeight="1" x14ac:dyDescent="0.3">
      <c r="B131" s="9"/>
      <c r="C131" s="12"/>
      <c r="D131" s="9"/>
      <c r="E131" s="7"/>
      <c r="F131" s="7"/>
      <c r="G131" s="7"/>
      <c r="H131" s="7"/>
      <c r="I131" s="7"/>
      <c r="J131" s="7"/>
      <c r="K131" s="7"/>
      <c r="L131" s="7"/>
      <c r="M131" s="9"/>
      <c r="N131" s="7"/>
      <c r="O131" s="7"/>
      <c r="P131" s="7"/>
      <c r="Q131" s="7"/>
      <c r="R131" s="7"/>
      <c r="S131" s="7"/>
      <c r="T131" s="7"/>
      <c r="U131" s="7"/>
      <c r="V131" s="7"/>
      <c r="W131" s="7"/>
      <c r="X131" s="7"/>
      <c r="Y131" s="9"/>
      <c r="Z131" s="13"/>
      <c r="AA131" s="13"/>
      <c r="AB131" s="13"/>
    </row>
    <row r="132" spans="2:28" ht="20.100000000000001" customHeight="1" x14ac:dyDescent="0.3">
      <c r="B132" s="9"/>
      <c r="C132" s="12"/>
      <c r="D132" s="9"/>
      <c r="E132" s="7"/>
      <c r="F132" s="7"/>
      <c r="G132" s="7"/>
      <c r="H132" s="7"/>
      <c r="I132" s="7"/>
      <c r="J132" s="7"/>
      <c r="K132" s="7"/>
      <c r="L132" s="7"/>
      <c r="M132" s="9"/>
      <c r="N132" s="7"/>
      <c r="O132" s="7"/>
      <c r="P132" s="7"/>
      <c r="Q132" s="7"/>
      <c r="R132" s="7"/>
      <c r="S132" s="7"/>
      <c r="T132" s="7"/>
      <c r="U132" s="7"/>
      <c r="V132" s="7"/>
      <c r="W132" s="7"/>
      <c r="X132" s="7"/>
      <c r="Y132" s="9"/>
      <c r="Z132" s="13"/>
      <c r="AA132" s="13"/>
      <c r="AB132" s="13"/>
    </row>
    <row r="133" spans="2:28" ht="20.100000000000001" customHeight="1" x14ac:dyDescent="0.3">
      <c r="B133" s="9"/>
      <c r="C133" s="12"/>
      <c r="D133" s="9"/>
      <c r="E133" s="7"/>
      <c r="F133" s="7"/>
      <c r="G133" s="7"/>
      <c r="H133" s="7"/>
      <c r="I133" s="7"/>
      <c r="J133" s="7"/>
      <c r="K133" s="7"/>
      <c r="L133" s="7"/>
      <c r="M133" s="9"/>
      <c r="N133" s="7"/>
      <c r="O133" s="7"/>
      <c r="P133" s="7"/>
      <c r="Q133" s="7"/>
      <c r="R133" s="7"/>
      <c r="S133" s="7"/>
      <c r="T133" s="7"/>
      <c r="U133" s="7"/>
      <c r="V133" s="7"/>
      <c r="W133" s="7"/>
      <c r="X133" s="7"/>
      <c r="Y133" s="9"/>
      <c r="Z133" s="13"/>
      <c r="AA133" s="13"/>
      <c r="AB133" s="13"/>
    </row>
    <row r="134" spans="2:28" ht="20.100000000000001" customHeight="1" x14ac:dyDescent="0.3">
      <c r="B134" s="9"/>
      <c r="C134" s="12"/>
      <c r="D134" s="9"/>
      <c r="E134" s="7"/>
      <c r="F134" s="7"/>
      <c r="G134" s="7"/>
      <c r="H134" s="7"/>
      <c r="I134" s="7"/>
      <c r="J134" s="7"/>
      <c r="K134" s="7"/>
      <c r="L134" s="7"/>
      <c r="M134" s="9"/>
      <c r="N134" s="7"/>
      <c r="O134" s="7"/>
      <c r="P134" s="7"/>
      <c r="Q134" s="7"/>
      <c r="R134" s="7"/>
      <c r="S134" s="7"/>
      <c r="T134" s="7"/>
      <c r="U134" s="7"/>
      <c r="V134" s="7"/>
      <c r="W134" s="7"/>
      <c r="X134" s="7"/>
      <c r="Y134" s="9"/>
      <c r="Z134" s="13"/>
      <c r="AA134" s="13"/>
      <c r="AB134" s="13"/>
    </row>
    <row r="135" spans="2:28" ht="20.100000000000001" customHeight="1" x14ac:dyDescent="0.3">
      <c r="B135" s="9"/>
      <c r="C135" s="12"/>
      <c r="D135" s="9"/>
      <c r="E135" s="7"/>
      <c r="F135" s="7"/>
      <c r="G135" s="7"/>
      <c r="H135" s="7"/>
      <c r="I135" s="7"/>
      <c r="J135" s="7"/>
      <c r="K135" s="7"/>
      <c r="L135" s="7"/>
      <c r="M135" s="9"/>
      <c r="N135" s="7"/>
      <c r="O135" s="7"/>
      <c r="P135" s="7"/>
      <c r="Q135" s="7"/>
      <c r="R135" s="7"/>
      <c r="S135" s="7"/>
      <c r="T135" s="7"/>
      <c r="U135" s="7"/>
      <c r="V135" s="7"/>
      <c r="W135" s="7"/>
      <c r="X135" s="7"/>
      <c r="Y135" s="9"/>
      <c r="Z135" s="13"/>
      <c r="AA135" s="13"/>
      <c r="AB135" s="13"/>
    </row>
    <row r="136" spans="2:28" ht="20.100000000000001" customHeight="1" x14ac:dyDescent="0.3">
      <c r="B136" s="9"/>
      <c r="C136" s="12"/>
      <c r="D136" s="9"/>
      <c r="E136" s="7"/>
      <c r="F136" s="7"/>
      <c r="G136" s="7"/>
      <c r="H136" s="7"/>
      <c r="I136" s="7"/>
      <c r="J136" s="7"/>
      <c r="K136" s="7"/>
      <c r="L136" s="7"/>
      <c r="M136" s="9"/>
      <c r="N136" s="7"/>
      <c r="O136" s="7"/>
      <c r="P136" s="7"/>
      <c r="Q136" s="7"/>
      <c r="R136" s="7"/>
      <c r="S136" s="7"/>
      <c r="T136" s="7"/>
      <c r="U136" s="7"/>
      <c r="V136" s="7"/>
      <c r="W136" s="7"/>
      <c r="X136" s="7"/>
      <c r="Y136" s="9"/>
      <c r="Z136" s="13"/>
      <c r="AA136" s="13"/>
      <c r="AB136" s="13"/>
    </row>
    <row r="137" spans="2:28" ht="20.100000000000001" customHeight="1" x14ac:dyDescent="0.3">
      <c r="B137" s="9"/>
      <c r="C137" s="12"/>
      <c r="D137" s="9"/>
      <c r="E137" s="7"/>
      <c r="F137" s="7"/>
      <c r="G137" s="7"/>
      <c r="H137" s="7"/>
      <c r="I137" s="7"/>
      <c r="J137" s="7"/>
      <c r="K137" s="7"/>
      <c r="L137" s="7"/>
      <c r="M137" s="9"/>
      <c r="N137" s="7"/>
      <c r="O137" s="7"/>
      <c r="P137" s="7"/>
      <c r="Q137" s="7"/>
      <c r="R137" s="7"/>
      <c r="S137" s="7"/>
      <c r="T137" s="7"/>
      <c r="U137" s="7"/>
      <c r="V137" s="7"/>
      <c r="W137" s="7"/>
      <c r="X137" s="7"/>
      <c r="Y137" s="9"/>
      <c r="Z137" s="13"/>
      <c r="AA137" s="13"/>
      <c r="AB137" s="13"/>
    </row>
    <row r="138" spans="2:28" ht="20.100000000000001" customHeight="1" x14ac:dyDescent="0.3">
      <c r="B138" s="9"/>
      <c r="C138" s="12"/>
      <c r="D138" s="9"/>
      <c r="E138" s="7"/>
      <c r="F138" s="7"/>
      <c r="G138" s="7"/>
      <c r="H138" s="7"/>
      <c r="I138" s="7"/>
      <c r="J138" s="7"/>
      <c r="K138" s="7"/>
      <c r="L138" s="7"/>
      <c r="M138" s="9"/>
      <c r="N138" s="7"/>
      <c r="O138" s="7"/>
      <c r="P138" s="7"/>
      <c r="Q138" s="7"/>
      <c r="R138" s="7"/>
      <c r="S138" s="7"/>
      <c r="T138" s="7"/>
      <c r="U138" s="7"/>
      <c r="V138" s="7"/>
      <c r="W138" s="7"/>
      <c r="X138" s="7"/>
      <c r="Y138" s="9"/>
      <c r="Z138" s="13"/>
      <c r="AA138" s="13"/>
      <c r="AB138" s="13"/>
    </row>
    <row r="139" spans="2:28" ht="20.100000000000001" customHeight="1" x14ac:dyDescent="0.3">
      <c r="B139" s="9"/>
      <c r="C139" s="12"/>
      <c r="D139" s="9"/>
      <c r="E139" s="7"/>
      <c r="F139" s="7"/>
      <c r="G139" s="7"/>
      <c r="H139" s="7"/>
      <c r="I139" s="7"/>
      <c r="J139" s="7"/>
      <c r="K139" s="7"/>
      <c r="L139" s="7"/>
      <c r="M139" s="9"/>
      <c r="N139" s="7"/>
      <c r="O139" s="7"/>
      <c r="P139" s="7"/>
      <c r="Q139" s="7"/>
      <c r="R139" s="7"/>
      <c r="S139" s="7"/>
      <c r="T139" s="7"/>
      <c r="U139" s="7"/>
      <c r="V139" s="7"/>
      <c r="W139" s="7"/>
      <c r="X139" s="7"/>
      <c r="Y139" s="9"/>
      <c r="Z139" s="13"/>
      <c r="AA139" s="13"/>
      <c r="AB139" s="13"/>
    </row>
    <row r="140" spans="2:28" ht="20.100000000000001" customHeight="1" x14ac:dyDescent="0.3">
      <c r="B140" s="9"/>
      <c r="C140" s="12"/>
      <c r="D140" s="9"/>
      <c r="E140" s="7"/>
      <c r="F140" s="7"/>
      <c r="G140" s="7"/>
      <c r="H140" s="7"/>
      <c r="I140" s="7"/>
      <c r="J140" s="7"/>
      <c r="K140" s="7"/>
      <c r="L140" s="7"/>
      <c r="M140" s="9"/>
      <c r="N140" s="7"/>
      <c r="O140" s="7"/>
      <c r="P140" s="7"/>
      <c r="Q140" s="7"/>
      <c r="R140" s="7"/>
      <c r="S140" s="7"/>
      <c r="T140" s="7"/>
      <c r="U140" s="7"/>
      <c r="V140" s="7"/>
      <c r="W140" s="7"/>
      <c r="X140" s="7"/>
      <c r="Y140" s="9"/>
      <c r="Z140" s="13"/>
      <c r="AA140" s="13"/>
      <c r="AB140" s="13"/>
    </row>
    <row r="141" spans="2:28" ht="20.100000000000001" customHeight="1" x14ac:dyDescent="0.3">
      <c r="B141" s="9"/>
      <c r="C141" s="12"/>
      <c r="D141" s="9"/>
      <c r="E141" s="7"/>
      <c r="F141" s="7"/>
      <c r="G141" s="7"/>
      <c r="H141" s="7"/>
      <c r="I141" s="7"/>
      <c r="J141" s="7"/>
      <c r="K141" s="7"/>
      <c r="L141" s="7"/>
      <c r="M141" s="9"/>
      <c r="N141" s="7"/>
      <c r="O141" s="7"/>
      <c r="P141" s="7"/>
      <c r="Q141" s="7"/>
      <c r="R141" s="7"/>
      <c r="S141" s="7"/>
      <c r="T141" s="7"/>
      <c r="U141" s="7"/>
      <c r="V141" s="7"/>
      <c r="W141" s="7"/>
      <c r="X141" s="7"/>
      <c r="Y141" s="9"/>
      <c r="Z141" s="13"/>
      <c r="AA141" s="13"/>
      <c r="AB141" s="13"/>
    </row>
    <row r="142" spans="2:28" ht="20.100000000000001" customHeight="1" x14ac:dyDescent="0.3">
      <c r="B142" s="9"/>
      <c r="C142" s="12"/>
      <c r="D142" s="9"/>
      <c r="E142" s="7"/>
      <c r="F142" s="7"/>
      <c r="G142" s="7"/>
      <c r="H142" s="7"/>
      <c r="I142" s="7"/>
      <c r="J142" s="7"/>
      <c r="K142" s="7"/>
      <c r="L142" s="7"/>
      <c r="M142" s="9"/>
      <c r="N142" s="7"/>
      <c r="O142" s="7"/>
      <c r="P142" s="7"/>
      <c r="Q142" s="7"/>
      <c r="R142" s="7"/>
      <c r="S142" s="7"/>
      <c r="T142" s="7"/>
      <c r="U142" s="7"/>
      <c r="V142" s="7"/>
      <c r="W142" s="7"/>
      <c r="X142" s="7"/>
      <c r="Y142" s="9"/>
      <c r="Z142" s="13"/>
      <c r="AA142" s="13"/>
      <c r="AB142" s="13"/>
    </row>
    <row r="143" spans="2:28" ht="20.100000000000001" customHeight="1" x14ac:dyDescent="0.3">
      <c r="B143" s="9"/>
      <c r="C143" s="12"/>
      <c r="D143" s="9"/>
      <c r="E143" s="7"/>
      <c r="F143" s="7"/>
      <c r="G143" s="7"/>
      <c r="H143" s="7"/>
      <c r="I143" s="7"/>
      <c r="J143" s="7"/>
      <c r="K143" s="7"/>
      <c r="L143" s="7"/>
      <c r="M143" s="9"/>
      <c r="N143" s="7"/>
      <c r="O143" s="7"/>
      <c r="P143" s="7"/>
      <c r="Q143" s="7"/>
      <c r="R143" s="7"/>
      <c r="S143" s="7"/>
      <c r="T143" s="7"/>
      <c r="U143" s="7"/>
      <c r="V143" s="7"/>
      <c r="W143" s="7"/>
      <c r="X143" s="7"/>
      <c r="Y143" s="9"/>
      <c r="Z143" s="13"/>
      <c r="AA143" s="13"/>
      <c r="AB143" s="13"/>
    </row>
    <row r="144" spans="2:28" ht="20.100000000000001" customHeight="1" x14ac:dyDescent="0.3">
      <c r="B144" s="9"/>
      <c r="C144" s="12"/>
      <c r="D144" s="9"/>
      <c r="E144" s="7"/>
      <c r="F144" s="7"/>
      <c r="G144" s="7"/>
      <c r="H144" s="7"/>
      <c r="I144" s="7"/>
      <c r="J144" s="7"/>
      <c r="K144" s="7"/>
      <c r="L144" s="7"/>
      <c r="M144" s="9"/>
      <c r="N144" s="7"/>
      <c r="O144" s="7"/>
      <c r="P144" s="7"/>
      <c r="Q144" s="7"/>
      <c r="R144" s="7"/>
      <c r="S144" s="7"/>
      <c r="T144" s="7"/>
      <c r="U144" s="7"/>
      <c r="V144" s="7"/>
      <c r="W144" s="7"/>
      <c r="X144" s="7"/>
      <c r="Y144" s="9"/>
      <c r="Z144" s="13"/>
      <c r="AA144" s="13"/>
      <c r="AB144" s="13"/>
    </row>
    <row r="145" spans="2:28" ht="20.100000000000001" customHeight="1" x14ac:dyDescent="0.3">
      <c r="B145" s="9"/>
      <c r="C145" s="12"/>
      <c r="D145" s="9"/>
      <c r="E145" s="7"/>
      <c r="F145" s="7"/>
      <c r="G145" s="7"/>
      <c r="H145" s="7"/>
      <c r="I145" s="7"/>
      <c r="J145" s="7"/>
      <c r="K145" s="7"/>
      <c r="L145" s="7"/>
      <c r="M145" s="9"/>
      <c r="N145" s="7"/>
      <c r="O145" s="7"/>
      <c r="P145" s="7"/>
      <c r="Q145" s="7"/>
      <c r="R145" s="7"/>
      <c r="S145" s="7"/>
      <c r="T145" s="7"/>
      <c r="U145" s="7"/>
      <c r="V145" s="7"/>
      <c r="W145" s="7"/>
      <c r="X145" s="7"/>
      <c r="Y145" s="9"/>
      <c r="Z145" s="13"/>
      <c r="AA145" s="13"/>
      <c r="AB145" s="13"/>
    </row>
    <row r="146" spans="2:28" ht="20.100000000000001" customHeight="1" x14ac:dyDescent="0.3">
      <c r="B146" s="9"/>
      <c r="C146" s="12"/>
      <c r="D146" s="9"/>
      <c r="E146" s="7"/>
      <c r="F146" s="7"/>
      <c r="G146" s="7"/>
      <c r="H146" s="7"/>
      <c r="I146" s="7"/>
      <c r="J146" s="7"/>
      <c r="K146" s="7"/>
      <c r="L146" s="7"/>
      <c r="M146" s="9"/>
      <c r="N146" s="7"/>
      <c r="O146" s="7"/>
      <c r="P146" s="7"/>
      <c r="Q146" s="7"/>
      <c r="R146" s="7"/>
      <c r="S146" s="7"/>
      <c r="T146" s="7"/>
      <c r="U146" s="7"/>
      <c r="V146" s="7"/>
      <c r="W146" s="7"/>
      <c r="X146" s="7"/>
      <c r="Y146" s="9"/>
      <c r="Z146" s="13"/>
      <c r="AA146" s="13"/>
      <c r="AB146" s="13"/>
    </row>
    <row r="147" spans="2:28" ht="20.100000000000001" customHeight="1" x14ac:dyDescent="0.3">
      <c r="B147" s="9"/>
      <c r="C147" s="12"/>
      <c r="D147" s="9"/>
      <c r="E147" s="7"/>
      <c r="F147" s="7"/>
      <c r="G147" s="7"/>
      <c r="H147" s="7"/>
      <c r="I147" s="7"/>
      <c r="J147" s="7"/>
      <c r="K147" s="7"/>
      <c r="L147" s="7"/>
      <c r="M147" s="9"/>
      <c r="N147" s="7"/>
      <c r="O147" s="7"/>
      <c r="P147" s="7"/>
      <c r="Q147" s="7"/>
      <c r="R147" s="7"/>
      <c r="S147" s="7"/>
      <c r="T147" s="7"/>
      <c r="U147" s="7"/>
      <c r="V147" s="7"/>
      <c r="W147" s="7"/>
      <c r="X147" s="7"/>
      <c r="Y147" s="9"/>
      <c r="Z147" s="13"/>
      <c r="AA147" s="13"/>
      <c r="AB147" s="13"/>
    </row>
    <row r="148" spans="2:28" ht="20.100000000000001" customHeight="1" x14ac:dyDescent="0.3">
      <c r="B148" s="9"/>
      <c r="C148" s="12"/>
      <c r="D148" s="9"/>
      <c r="E148" s="7"/>
      <c r="F148" s="7"/>
      <c r="G148" s="7"/>
      <c r="H148" s="7"/>
      <c r="I148" s="7"/>
      <c r="J148" s="7"/>
      <c r="K148" s="7"/>
      <c r="L148" s="7"/>
      <c r="M148" s="9"/>
      <c r="N148" s="7"/>
      <c r="O148" s="7"/>
      <c r="P148" s="7"/>
      <c r="Q148" s="7"/>
      <c r="R148" s="7"/>
      <c r="S148" s="7"/>
      <c r="T148" s="7"/>
      <c r="U148" s="7"/>
      <c r="V148" s="7"/>
      <c r="W148" s="7"/>
      <c r="X148" s="7"/>
      <c r="Y148" s="9"/>
      <c r="Z148" s="13"/>
      <c r="AA148" s="13"/>
      <c r="AB148" s="13"/>
    </row>
    <row r="149" spans="2:28" ht="20.100000000000001" customHeight="1" x14ac:dyDescent="0.3">
      <c r="B149" s="9"/>
      <c r="C149" s="12"/>
      <c r="D149" s="9"/>
      <c r="E149" s="7"/>
      <c r="F149" s="7"/>
      <c r="G149" s="7"/>
      <c r="H149" s="7"/>
      <c r="I149" s="7"/>
      <c r="J149" s="7"/>
      <c r="K149" s="7"/>
      <c r="L149" s="7"/>
      <c r="M149" s="9"/>
      <c r="N149" s="7"/>
      <c r="O149" s="7"/>
      <c r="P149" s="7"/>
      <c r="Q149" s="7"/>
      <c r="R149" s="7"/>
      <c r="S149" s="7"/>
      <c r="T149" s="7"/>
      <c r="U149" s="7"/>
      <c r="V149" s="7"/>
      <c r="W149" s="7"/>
      <c r="X149" s="7"/>
      <c r="Y149" s="9"/>
      <c r="Z149" s="13"/>
      <c r="AA149" s="13"/>
      <c r="AB149" s="13"/>
    </row>
    <row r="150" spans="2:28" ht="20.100000000000001" customHeight="1" x14ac:dyDescent="0.3">
      <c r="B150" s="9"/>
      <c r="C150" s="12"/>
      <c r="D150" s="9"/>
      <c r="E150" s="7"/>
      <c r="F150" s="7"/>
      <c r="G150" s="7"/>
      <c r="H150" s="7"/>
      <c r="I150" s="7"/>
      <c r="J150" s="7"/>
      <c r="K150" s="7"/>
      <c r="L150" s="7"/>
      <c r="M150" s="9"/>
      <c r="N150" s="7"/>
      <c r="O150" s="7"/>
      <c r="P150" s="7"/>
      <c r="Q150" s="7"/>
      <c r="R150" s="7"/>
      <c r="S150" s="7"/>
      <c r="T150" s="7"/>
      <c r="U150" s="7"/>
      <c r="V150" s="7"/>
      <c r="W150" s="7"/>
      <c r="X150" s="7"/>
      <c r="Y150" s="9"/>
      <c r="Z150" s="13"/>
      <c r="AA150" s="13"/>
      <c r="AB150" s="13"/>
    </row>
    <row r="151" spans="2:28" ht="20.100000000000001" customHeight="1" x14ac:dyDescent="0.3">
      <c r="B151" s="9"/>
      <c r="C151" s="12"/>
      <c r="D151" s="9"/>
      <c r="E151" s="7"/>
      <c r="F151" s="7"/>
      <c r="G151" s="7"/>
      <c r="H151" s="7"/>
      <c r="I151" s="7"/>
      <c r="J151" s="7"/>
      <c r="K151" s="7"/>
      <c r="L151" s="7"/>
      <c r="M151" s="9"/>
      <c r="N151" s="7"/>
      <c r="O151" s="7"/>
      <c r="P151" s="7"/>
      <c r="Q151" s="7"/>
      <c r="R151" s="7"/>
      <c r="S151" s="7"/>
      <c r="T151" s="7"/>
      <c r="U151" s="7"/>
      <c r="V151" s="7"/>
      <c r="W151" s="7"/>
      <c r="X151" s="7"/>
      <c r="Y151" s="9"/>
      <c r="Z151" s="13"/>
      <c r="AA151" s="13"/>
      <c r="AB151" s="13"/>
    </row>
    <row r="152" spans="2:28" ht="20.100000000000001" customHeight="1" x14ac:dyDescent="0.3">
      <c r="B152" s="9"/>
      <c r="C152" s="12"/>
      <c r="D152" s="9"/>
      <c r="E152" s="7"/>
      <c r="F152" s="7"/>
      <c r="G152" s="7"/>
      <c r="H152" s="7"/>
      <c r="I152" s="7"/>
      <c r="J152" s="7"/>
      <c r="K152" s="7"/>
      <c r="L152" s="7"/>
      <c r="M152" s="9"/>
      <c r="N152" s="7"/>
      <c r="O152" s="7"/>
      <c r="P152" s="7"/>
      <c r="Q152" s="7"/>
      <c r="R152" s="7"/>
      <c r="S152" s="7"/>
      <c r="T152" s="7"/>
      <c r="U152" s="7"/>
      <c r="V152" s="7"/>
      <c r="W152" s="7"/>
      <c r="X152" s="7"/>
      <c r="Y152" s="9"/>
      <c r="Z152" s="13"/>
      <c r="AA152" s="13"/>
      <c r="AB152" s="13"/>
    </row>
    <row r="153" spans="2:28" ht="20.100000000000001" customHeight="1" x14ac:dyDescent="0.3">
      <c r="B153" s="9"/>
      <c r="C153" s="12"/>
      <c r="D153" s="9"/>
      <c r="E153" s="7"/>
      <c r="F153" s="7"/>
      <c r="G153" s="7"/>
      <c r="H153" s="7"/>
      <c r="I153" s="7"/>
      <c r="J153" s="7"/>
      <c r="K153" s="7"/>
      <c r="L153" s="7"/>
      <c r="M153" s="9"/>
      <c r="N153" s="7"/>
      <c r="O153" s="7"/>
      <c r="P153" s="7"/>
      <c r="Q153" s="7"/>
      <c r="R153" s="7"/>
      <c r="S153" s="7"/>
      <c r="T153" s="7"/>
      <c r="U153" s="7"/>
      <c r="V153" s="7"/>
      <c r="W153" s="7"/>
      <c r="X153" s="7"/>
      <c r="Y153" s="9"/>
      <c r="Z153" s="13"/>
      <c r="AA153" s="13"/>
      <c r="AB153" s="13"/>
    </row>
    <row r="154" spans="2:28" ht="20.100000000000001" customHeight="1" x14ac:dyDescent="0.3">
      <c r="B154" s="9"/>
      <c r="C154" s="12"/>
      <c r="D154" s="9"/>
      <c r="E154" s="7"/>
      <c r="F154" s="7"/>
      <c r="G154" s="7"/>
      <c r="H154" s="7"/>
      <c r="I154" s="7"/>
      <c r="J154" s="7"/>
      <c r="K154" s="7"/>
      <c r="L154" s="7"/>
      <c r="M154" s="9"/>
      <c r="N154" s="7"/>
      <c r="O154" s="7"/>
      <c r="P154" s="7"/>
      <c r="Q154" s="7"/>
      <c r="R154" s="7"/>
      <c r="S154" s="7"/>
      <c r="T154" s="7"/>
      <c r="U154" s="7"/>
      <c r="V154" s="7"/>
      <c r="W154" s="7"/>
      <c r="X154" s="7"/>
      <c r="Y154" s="9"/>
      <c r="Z154" s="13"/>
      <c r="AA154" s="13"/>
      <c r="AB154" s="13"/>
    </row>
    <row r="155" spans="2:28" ht="20.100000000000001" customHeight="1" x14ac:dyDescent="0.3">
      <c r="B155" s="9"/>
      <c r="C155" s="12"/>
      <c r="D155" s="9"/>
      <c r="E155" s="7"/>
      <c r="F155" s="7"/>
      <c r="G155" s="7"/>
      <c r="H155" s="7"/>
      <c r="I155" s="7"/>
      <c r="J155" s="7"/>
      <c r="K155" s="7"/>
      <c r="L155" s="7"/>
      <c r="M155" s="9"/>
      <c r="N155" s="7"/>
      <c r="O155" s="7"/>
      <c r="P155" s="7"/>
      <c r="Q155" s="7"/>
      <c r="R155" s="7"/>
      <c r="S155" s="7"/>
      <c r="T155" s="7"/>
      <c r="U155" s="7"/>
      <c r="V155" s="7"/>
      <c r="W155" s="7"/>
      <c r="X155" s="7"/>
      <c r="Y155" s="9"/>
      <c r="Z155" s="13"/>
      <c r="AA155" s="13"/>
      <c r="AB155" s="13"/>
    </row>
    <row r="156" spans="2:28" ht="20.100000000000001" customHeight="1" x14ac:dyDescent="0.3">
      <c r="B156" s="9"/>
      <c r="C156" s="12"/>
      <c r="D156" s="9"/>
      <c r="E156" s="7"/>
      <c r="F156" s="7"/>
      <c r="G156" s="7"/>
      <c r="H156" s="7"/>
      <c r="I156" s="7"/>
      <c r="J156" s="7"/>
      <c r="K156" s="7"/>
      <c r="L156" s="7"/>
      <c r="M156" s="9"/>
      <c r="N156" s="7"/>
      <c r="O156" s="7"/>
      <c r="P156" s="7"/>
      <c r="Q156" s="7"/>
      <c r="R156" s="7"/>
      <c r="S156" s="7"/>
      <c r="T156" s="7"/>
      <c r="U156" s="7"/>
      <c r="V156" s="7"/>
      <c r="W156" s="7"/>
      <c r="X156" s="7"/>
      <c r="Y156" s="9"/>
      <c r="Z156" s="13"/>
      <c r="AA156" s="13"/>
      <c r="AB156" s="13"/>
    </row>
    <row r="157" spans="2:28" ht="20.100000000000001" customHeight="1" x14ac:dyDescent="0.3">
      <c r="B157" s="9"/>
      <c r="C157" s="12"/>
      <c r="D157" s="9"/>
      <c r="E157" s="7"/>
      <c r="F157" s="7"/>
      <c r="G157" s="7"/>
      <c r="H157" s="7"/>
      <c r="I157" s="7"/>
      <c r="J157" s="7"/>
      <c r="K157" s="7"/>
      <c r="L157" s="7"/>
      <c r="M157" s="9"/>
      <c r="N157" s="7"/>
      <c r="O157" s="7"/>
      <c r="P157" s="7"/>
      <c r="Q157" s="7"/>
      <c r="R157" s="7"/>
      <c r="S157" s="7"/>
      <c r="T157" s="7"/>
      <c r="U157" s="7"/>
      <c r="V157" s="7"/>
      <c r="W157" s="7"/>
      <c r="X157" s="7"/>
      <c r="Y157" s="9"/>
      <c r="Z157" s="13"/>
      <c r="AA157" s="13"/>
      <c r="AB157" s="13"/>
    </row>
    <row r="158" spans="2:28" ht="20.100000000000001" customHeight="1" x14ac:dyDescent="0.3">
      <c r="B158" s="9"/>
      <c r="C158" s="12"/>
      <c r="D158" s="9"/>
      <c r="E158" s="7"/>
      <c r="F158" s="7"/>
      <c r="G158" s="7"/>
      <c r="H158" s="7"/>
      <c r="I158" s="7"/>
      <c r="J158" s="7"/>
      <c r="K158" s="7"/>
      <c r="L158" s="7"/>
      <c r="M158" s="9"/>
      <c r="N158" s="7"/>
      <c r="O158" s="7"/>
      <c r="P158" s="7"/>
      <c r="Q158" s="7"/>
      <c r="R158" s="7"/>
      <c r="S158" s="7"/>
      <c r="T158" s="7"/>
      <c r="U158" s="7"/>
      <c r="V158" s="7"/>
      <c r="W158" s="7"/>
      <c r="X158" s="7"/>
      <c r="Y158" s="9"/>
      <c r="Z158" s="13"/>
      <c r="AA158" s="13"/>
      <c r="AB158" s="13"/>
    </row>
    <row r="159" spans="2:28" ht="20.100000000000001" customHeight="1" x14ac:dyDescent="0.3">
      <c r="B159" s="9"/>
      <c r="C159" s="12"/>
      <c r="D159" s="9"/>
      <c r="E159" s="7"/>
      <c r="F159" s="7"/>
      <c r="G159" s="7"/>
      <c r="H159" s="7"/>
      <c r="I159" s="7"/>
      <c r="J159" s="7"/>
      <c r="K159" s="7"/>
      <c r="L159" s="7"/>
      <c r="M159" s="9"/>
      <c r="N159" s="7"/>
      <c r="O159" s="7"/>
      <c r="P159" s="7"/>
      <c r="Q159" s="7"/>
      <c r="R159" s="7"/>
      <c r="S159" s="7"/>
      <c r="T159" s="7"/>
      <c r="U159" s="7"/>
      <c r="V159" s="7"/>
      <c r="W159" s="7"/>
      <c r="X159" s="7"/>
      <c r="Y159" s="9"/>
      <c r="Z159" s="13"/>
      <c r="AA159" s="13"/>
      <c r="AB159" s="13"/>
    </row>
    <row r="160" spans="2:28" ht="20.100000000000001" customHeight="1" x14ac:dyDescent="0.3">
      <c r="B160" s="9"/>
      <c r="C160" s="12"/>
      <c r="D160" s="9"/>
      <c r="E160" s="7"/>
      <c r="F160" s="7"/>
      <c r="G160" s="7"/>
      <c r="H160" s="7"/>
      <c r="I160" s="7"/>
      <c r="J160" s="7"/>
      <c r="K160" s="7"/>
      <c r="L160" s="7"/>
      <c r="M160" s="9"/>
      <c r="N160" s="7"/>
      <c r="O160" s="7"/>
      <c r="P160" s="7"/>
      <c r="Q160" s="7"/>
      <c r="R160" s="7"/>
      <c r="S160" s="7"/>
      <c r="T160" s="7"/>
      <c r="U160" s="7"/>
      <c r="V160" s="7"/>
      <c r="W160" s="7"/>
      <c r="X160" s="7"/>
      <c r="Y160" s="9"/>
      <c r="Z160" s="13"/>
      <c r="AA160" s="13"/>
      <c r="AB160" s="13"/>
    </row>
    <row r="161" spans="2:28" ht="20.100000000000001" customHeight="1" x14ac:dyDescent="0.3">
      <c r="B161" s="9"/>
      <c r="C161" s="12"/>
      <c r="D161" s="9"/>
      <c r="E161" s="7"/>
      <c r="F161" s="7"/>
      <c r="G161" s="7"/>
      <c r="H161" s="7"/>
      <c r="I161" s="7"/>
      <c r="J161" s="7"/>
      <c r="K161" s="7"/>
      <c r="L161" s="7"/>
      <c r="M161" s="9"/>
      <c r="N161" s="7"/>
      <c r="O161" s="7"/>
      <c r="P161" s="7"/>
      <c r="Q161" s="7"/>
      <c r="R161" s="7"/>
      <c r="S161" s="7"/>
      <c r="T161" s="7"/>
      <c r="U161" s="7"/>
      <c r="V161" s="7"/>
      <c r="W161" s="7"/>
      <c r="X161" s="7"/>
      <c r="Y161" s="9"/>
      <c r="Z161" s="13"/>
      <c r="AA161" s="13"/>
      <c r="AB161" s="13"/>
    </row>
    <row r="162" spans="2:28" ht="20.100000000000001" customHeight="1" x14ac:dyDescent="0.3">
      <c r="B162" s="9"/>
      <c r="C162" s="12"/>
      <c r="D162" s="9"/>
      <c r="E162" s="7"/>
      <c r="F162" s="7"/>
      <c r="G162" s="7"/>
      <c r="H162" s="7"/>
      <c r="I162" s="7"/>
      <c r="J162" s="7"/>
      <c r="K162" s="7"/>
      <c r="L162" s="7"/>
      <c r="M162" s="9"/>
      <c r="N162" s="7"/>
      <c r="O162" s="7"/>
      <c r="P162" s="7"/>
      <c r="Q162" s="7"/>
      <c r="R162" s="7"/>
      <c r="S162" s="7"/>
      <c r="T162" s="7"/>
      <c r="U162" s="7"/>
      <c r="V162" s="7"/>
      <c r="W162" s="7"/>
      <c r="X162" s="7"/>
      <c r="Y162" s="9"/>
      <c r="Z162" s="13"/>
      <c r="AA162" s="13"/>
      <c r="AB162" s="13"/>
    </row>
    <row r="163" spans="2:28" ht="20.100000000000001" customHeight="1" x14ac:dyDescent="0.3">
      <c r="B163" s="9"/>
      <c r="C163" s="12"/>
      <c r="D163" s="9"/>
      <c r="E163" s="7"/>
      <c r="F163" s="7"/>
      <c r="G163" s="7"/>
      <c r="H163" s="7"/>
      <c r="I163" s="7"/>
      <c r="J163" s="7"/>
      <c r="K163" s="7"/>
      <c r="L163" s="7"/>
      <c r="M163" s="9"/>
      <c r="N163" s="7"/>
      <c r="O163" s="7"/>
      <c r="P163" s="7"/>
      <c r="Q163" s="7"/>
      <c r="R163" s="7"/>
      <c r="S163" s="7"/>
      <c r="T163" s="7"/>
      <c r="U163" s="7"/>
      <c r="V163" s="7"/>
      <c r="W163" s="7"/>
      <c r="X163" s="7"/>
      <c r="Y163" s="9"/>
      <c r="Z163" s="13"/>
      <c r="AA163" s="13"/>
      <c r="AB163" s="13"/>
    </row>
    <row r="164" spans="2:28" ht="20.100000000000001" customHeight="1" x14ac:dyDescent="0.3">
      <c r="B164" s="9"/>
      <c r="C164" s="12"/>
      <c r="D164" s="9"/>
      <c r="E164" s="7"/>
      <c r="F164" s="7"/>
      <c r="G164" s="7"/>
      <c r="H164" s="7"/>
      <c r="I164" s="7"/>
      <c r="J164" s="7"/>
      <c r="K164" s="7"/>
      <c r="L164" s="7"/>
      <c r="M164" s="9"/>
      <c r="N164" s="7"/>
      <c r="O164" s="7"/>
      <c r="P164" s="7"/>
      <c r="Q164" s="7"/>
      <c r="R164" s="7"/>
      <c r="S164" s="7"/>
      <c r="T164" s="7"/>
      <c r="U164" s="7"/>
      <c r="V164" s="7"/>
      <c r="W164" s="7"/>
      <c r="X164" s="7"/>
      <c r="Y164" s="9"/>
      <c r="Z164" s="13"/>
      <c r="AA164" s="13"/>
      <c r="AB164" s="13"/>
    </row>
    <row r="165" spans="2:28" ht="20.100000000000001" customHeight="1" x14ac:dyDescent="0.3">
      <c r="B165" s="9"/>
      <c r="C165" s="12"/>
      <c r="D165" s="9"/>
      <c r="E165" s="7"/>
      <c r="F165" s="7"/>
      <c r="G165" s="7"/>
      <c r="H165" s="7"/>
      <c r="I165" s="7"/>
      <c r="J165" s="7"/>
      <c r="K165" s="7"/>
      <c r="L165" s="7"/>
      <c r="M165" s="9"/>
      <c r="N165" s="7"/>
      <c r="O165" s="7"/>
      <c r="P165" s="7"/>
      <c r="Q165" s="7"/>
      <c r="R165" s="7"/>
      <c r="S165" s="7"/>
      <c r="T165" s="7"/>
      <c r="U165" s="7"/>
      <c r="V165" s="7"/>
      <c r="W165" s="7"/>
      <c r="X165" s="7"/>
      <c r="Y165" s="9"/>
      <c r="Z165" s="13"/>
      <c r="AA165" s="13"/>
      <c r="AB165" s="13"/>
    </row>
    <row r="166" spans="2:28" ht="20.100000000000001" customHeight="1" x14ac:dyDescent="0.3">
      <c r="B166" s="9"/>
      <c r="C166" s="12"/>
      <c r="D166" s="9"/>
      <c r="E166" s="7"/>
      <c r="F166" s="7"/>
      <c r="G166" s="7"/>
      <c r="H166" s="7"/>
      <c r="I166" s="7"/>
      <c r="J166" s="7"/>
      <c r="K166" s="7"/>
      <c r="L166" s="7"/>
      <c r="M166" s="9"/>
      <c r="N166" s="7"/>
      <c r="O166" s="7"/>
      <c r="P166" s="7"/>
      <c r="Q166" s="7"/>
      <c r="R166" s="7"/>
      <c r="S166" s="7"/>
      <c r="T166" s="7"/>
      <c r="U166" s="7"/>
      <c r="V166" s="7"/>
      <c r="W166" s="7"/>
      <c r="X166" s="7"/>
      <c r="Y166" s="9"/>
      <c r="Z166" s="13"/>
      <c r="AA166" s="13"/>
      <c r="AB166" s="13"/>
    </row>
    <row r="167" spans="2:28" ht="20.100000000000001" customHeight="1" x14ac:dyDescent="0.3">
      <c r="B167" s="9"/>
      <c r="C167" s="12"/>
      <c r="D167" s="9"/>
      <c r="E167" s="7"/>
      <c r="F167" s="7"/>
      <c r="G167" s="7"/>
      <c r="H167" s="7"/>
      <c r="I167" s="7"/>
      <c r="J167" s="7"/>
      <c r="K167" s="7"/>
      <c r="L167" s="7"/>
      <c r="M167" s="9"/>
      <c r="N167" s="7"/>
      <c r="O167" s="7"/>
      <c r="P167" s="7"/>
      <c r="Q167" s="7"/>
      <c r="R167" s="7"/>
      <c r="S167" s="7"/>
      <c r="T167" s="7"/>
      <c r="U167" s="7"/>
      <c r="V167" s="7"/>
      <c r="W167" s="7"/>
      <c r="X167" s="7"/>
      <c r="Y167" s="9"/>
      <c r="Z167" s="13"/>
      <c r="AA167" s="13"/>
      <c r="AB167" s="13"/>
    </row>
    <row r="168" spans="2:28" ht="20.100000000000001" customHeight="1" x14ac:dyDescent="0.3">
      <c r="B168" s="9"/>
      <c r="C168" s="12"/>
      <c r="D168" s="9"/>
      <c r="E168" s="7"/>
      <c r="F168" s="7"/>
      <c r="G168" s="7"/>
      <c r="H168" s="7"/>
      <c r="I168" s="7"/>
      <c r="J168" s="7"/>
      <c r="K168" s="7"/>
      <c r="L168" s="7"/>
      <c r="M168" s="9"/>
      <c r="N168" s="7"/>
      <c r="O168" s="7"/>
      <c r="P168" s="7"/>
      <c r="Q168" s="7"/>
      <c r="R168" s="7"/>
      <c r="S168" s="7"/>
      <c r="T168" s="7"/>
      <c r="U168" s="7"/>
      <c r="V168" s="7"/>
      <c r="W168" s="7"/>
      <c r="X168" s="7"/>
      <c r="Y168" s="9"/>
      <c r="Z168" s="13"/>
      <c r="AA168" s="13"/>
      <c r="AB168" s="13"/>
    </row>
    <row r="169" spans="2:28" ht="20.100000000000001" customHeight="1" x14ac:dyDescent="0.3">
      <c r="B169" s="9"/>
      <c r="C169" s="12"/>
      <c r="D169" s="9"/>
      <c r="E169" s="7"/>
      <c r="F169" s="7"/>
      <c r="G169" s="7"/>
      <c r="H169" s="7"/>
      <c r="I169" s="7"/>
      <c r="J169" s="7"/>
      <c r="K169" s="7"/>
      <c r="L169" s="7"/>
      <c r="M169" s="9"/>
      <c r="N169" s="7"/>
      <c r="O169" s="7"/>
      <c r="P169" s="7"/>
      <c r="Q169" s="7"/>
      <c r="R169" s="7"/>
      <c r="S169" s="7"/>
      <c r="T169" s="7"/>
      <c r="U169" s="7"/>
      <c r="V169" s="7"/>
      <c r="W169" s="7"/>
      <c r="X169" s="7"/>
      <c r="Y169" s="9"/>
      <c r="Z169" s="13"/>
      <c r="AA169" s="13"/>
      <c r="AB169" s="13"/>
    </row>
    <row r="170" spans="2:28" ht="20.100000000000001" customHeight="1" x14ac:dyDescent="0.3">
      <c r="B170" s="9"/>
      <c r="C170" s="12"/>
      <c r="D170" s="9"/>
      <c r="E170" s="7"/>
      <c r="F170" s="7"/>
      <c r="G170" s="7"/>
      <c r="H170" s="7"/>
      <c r="I170" s="7"/>
      <c r="J170" s="7"/>
      <c r="K170" s="7"/>
      <c r="L170" s="7"/>
      <c r="M170" s="9"/>
      <c r="N170" s="7"/>
      <c r="O170" s="7"/>
      <c r="P170" s="7"/>
      <c r="Q170" s="7"/>
      <c r="R170" s="7"/>
      <c r="S170" s="7"/>
      <c r="T170" s="7"/>
      <c r="U170" s="7"/>
      <c r="V170" s="7"/>
      <c r="W170" s="7"/>
      <c r="X170" s="7"/>
      <c r="Y170" s="9"/>
      <c r="Z170" s="13"/>
      <c r="AA170" s="13"/>
      <c r="AB170" s="13"/>
    </row>
    <row r="171" spans="2:28" ht="20.100000000000001" customHeight="1" x14ac:dyDescent="0.3">
      <c r="B171" s="9"/>
      <c r="C171" s="12"/>
      <c r="D171" s="9"/>
      <c r="E171" s="7"/>
      <c r="F171" s="7"/>
      <c r="G171" s="7"/>
      <c r="H171" s="7"/>
      <c r="I171" s="7"/>
      <c r="J171" s="7"/>
      <c r="K171" s="7"/>
      <c r="L171" s="7"/>
      <c r="M171" s="9"/>
      <c r="N171" s="7"/>
      <c r="O171" s="7"/>
      <c r="P171" s="7"/>
      <c r="Q171" s="7"/>
      <c r="R171" s="7"/>
      <c r="S171" s="7"/>
      <c r="T171" s="7"/>
      <c r="U171" s="7"/>
      <c r="V171" s="7"/>
      <c r="W171" s="7"/>
      <c r="X171" s="7"/>
      <c r="Y171" s="9"/>
      <c r="Z171" s="13"/>
      <c r="AA171" s="13"/>
      <c r="AB171" s="13"/>
    </row>
    <row r="172" spans="2:28" ht="20.100000000000001" customHeight="1" x14ac:dyDescent="0.3">
      <c r="B172" s="9"/>
      <c r="C172" s="12"/>
      <c r="D172" s="9"/>
      <c r="E172" s="7"/>
      <c r="F172" s="7"/>
      <c r="G172" s="7"/>
      <c r="H172" s="7"/>
      <c r="I172" s="7"/>
      <c r="J172" s="7"/>
      <c r="K172" s="7"/>
      <c r="L172" s="7"/>
      <c r="M172" s="9"/>
      <c r="N172" s="7"/>
      <c r="O172" s="7"/>
      <c r="P172" s="7"/>
      <c r="Q172" s="7"/>
      <c r="R172" s="7"/>
      <c r="S172" s="7"/>
      <c r="T172" s="7"/>
      <c r="U172" s="7"/>
      <c r="V172" s="7"/>
      <c r="W172" s="7"/>
      <c r="X172" s="7"/>
      <c r="Y172" s="9"/>
      <c r="Z172" s="13"/>
      <c r="AA172" s="13"/>
      <c r="AB172" s="13"/>
    </row>
    <row r="173" spans="2:28" ht="20.100000000000001" customHeight="1" x14ac:dyDescent="0.3">
      <c r="B173" s="9"/>
      <c r="C173" s="12"/>
      <c r="D173" s="9"/>
      <c r="E173" s="7"/>
      <c r="F173" s="7"/>
      <c r="G173" s="7"/>
      <c r="H173" s="7"/>
      <c r="I173" s="7"/>
      <c r="J173" s="7"/>
      <c r="K173" s="7"/>
      <c r="L173" s="7"/>
      <c r="M173" s="9"/>
      <c r="N173" s="7"/>
      <c r="O173" s="7"/>
      <c r="P173" s="7"/>
      <c r="Q173" s="7"/>
      <c r="R173" s="7"/>
      <c r="S173" s="7"/>
      <c r="T173" s="7"/>
      <c r="U173" s="7"/>
      <c r="V173" s="7"/>
      <c r="W173" s="7"/>
      <c r="X173" s="7"/>
      <c r="Y173" s="9"/>
      <c r="Z173" s="13"/>
      <c r="AA173" s="13"/>
      <c r="AB173" s="13"/>
    </row>
    <row r="174" spans="2:28" ht="20.100000000000001" customHeight="1" x14ac:dyDescent="0.3">
      <c r="B174" s="9"/>
      <c r="C174" s="12"/>
      <c r="D174" s="9"/>
      <c r="E174" s="7"/>
      <c r="F174" s="7"/>
      <c r="G174" s="7"/>
      <c r="H174" s="7"/>
      <c r="I174" s="7"/>
      <c r="J174" s="7"/>
      <c r="K174" s="7"/>
      <c r="L174" s="7"/>
      <c r="M174" s="9"/>
      <c r="N174" s="7"/>
      <c r="O174" s="7"/>
      <c r="P174" s="7"/>
      <c r="Q174" s="7"/>
      <c r="R174" s="7"/>
      <c r="S174" s="7"/>
      <c r="T174" s="7"/>
      <c r="U174" s="7"/>
      <c r="V174" s="7"/>
      <c r="W174" s="7"/>
      <c r="X174" s="7"/>
      <c r="Y174" s="9"/>
      <c r="Z174" s="13"/>
      <c r="AA174" s="13"/>
      <c r="AB174" s="13"/>
    </row>
    <row r="175" spans="2:28" ht="20.100000000000001" customHeight="1" x14ac:dyDescent="0.3">
      <c r="B175" s="9"/>
      <c r="C175" s="12"/>
      <c r="D175" s="9"/>
      <c r="E175" s="7"/>
      <c r="F175" s="7"/>
      <c r="G175" s="7"/>
      <c r="H175" s="7"/>
      <c r="I175" s="7"/>
      <c r="J175" s="7"/>
      <c r="K175" s="7"/>
      <c r="L175" s="7"/>
      <c r="M175" s="9"/>
      <c r="N175" s="7"/>
      <c r="O175" s="7"/>
      <c r="P175" s="7"/>
      <c r="Q175" s="7"/>
      <c r="R175" s="7"/>
      <c r="S175" s="7"/>
      <c r="T175" s="7"/>
      <c r="U175" s="7"/>
      <c r="V175" s="7"/>
      <c r="W175" s="7"/>
      <c r="X175" s="7"/>
      <c r="Y175" s="9"/>
      <c r="Z175" s="13"/>
      <c r="AA175" s="13"/>
      <c r="AB175" s="13"/>
    </row>
    <row r="176" spans="2:28" ht="20.100000000000001" customHeight="1" x14ac:dyDescent="0.3">
      <c r="B176" s="9"/>
      <c r="C176" s="12"/>
      <c r="D176" s="9"/>
      <c r="E176" s="7"/>
      <c r="F176" s="7"/>
      <c r="G176" s="7"/>
      <c r="H176" s="7"/>
      <c r="I176" s="7"/>
      <c r="J176" s="7"/>
      <c r="K176" s="7"/>
      <c r="L176" s="7"/>
      <c r="M176" s="9"/>
      <c r="N176" s="7"/>
      <c r="O176" s="7"/>
      <c r="P176" s="7"/>
      <c r="Q176" s="7"/>
      <c r="R176" s="7"/>
      <c r="S176" s="7"/>
      <c r="T176" s="7"/>
      <c r="U176" s="7"/>
      <c r="V176" s="7"/>
      <c r="W176" s="7"/>
      <c r="X176" s="7"/>
      <c r="Y176" s="9"/>
      <c r="Z176" s="13"/>
      <c r="AA176" s="13"/>
      <c r="AB176" s="13"/>
    </row>
    <row r="177" spans="2:28" ht="20.100000000000001" customHeight="1" x14ac:dyDescent="0.3">
      <c r="B177" s="9"/>
      <c r="C177" s="12"/>
      <c r="D177" s="9"/>
      <c r="E177" s="7"/>
      <c r="F177" s="7"/>
      <c r="G177" s="7"/>
      <c r="H177" s="7"/>
      <c r="I177" s="7"/>
      <c r="J177" s="7"/>
      <c r="K177" s="7"/>
      <c r="L177" s="7"/>
      <c r="M177" s="9"/>
      <c r="N177" s="7"/>
      <c r="O177" s="7"/>
      <c r="P177" s="7"/>
      <c r="Q177" s="7"/>
      <c r="R177" s="7"/>
      <c r="S177" s="7"/>
      <c r="T177" s="7"/>
      <c r="U177" s="7"/>
      <c r="V177" s="7"/>
      <c r="W177" s="7"/>
      <c r="X177" s="7"/>
      <c r="Y177" s="9"/>
      <c r="Z177" s="13"/>
      <c r="AA177" s="13"/>
      <c r="AB177" s="13"/>
    </row>
    <row r="178" spans="2:28" ht="20.100000000000001" customHeight="1" x14ac:dyDescent="0.3">
      <c r="B178" s="9"/>
      <c r="C178" s="12"/>
      <c r="D178" s="9"/>
      <c r="E178" s="7"/>
      <c r="F178" s="7"/>
      <c r="G178" s="7"/>
      <c r="H178" s="7"/>
      <c r="I178" s="7"/>
      <c r="J178" s="7"/>
      <c r="K178" s="7"/>
      <c r="L178" s="7"/>
      <c r="M178" s="9"/>
      <c r="N178" s="7"/>
      <c r="O178" s="7"/>
      <c r="P178" s="7"/>
      <c r="Q178" s="7"/>
      <c r="R178" s="7"/>
      <c r="S178" s="7"/>
      <c r="T178" s="7"/>
      <c r="U178" s="7"/>
      <c r="V178" s="7"/>
      <c r="W178" s="7"/>
      <c r="X178" s="7"/>
      <c r="Y178" s="9"/>
      <c r="Z178" s="13"/>
      <c r="AA178" s="13"/>
      <c r="AB178" s="13"/>
    </row>
    <row r="179" spans="2:28" ht="20.100000000000001" customHeight="1" x14ac:dyDescent="0.3">
      <c r="B179" s="9"/>
      <c r="C179" s="12"/>
      <c r="D179" s="9"/>
      <c r="E179" s="7"/>
      <c r="F179" s="7"/>
      <c r="G179" s="7"/>
      <c r="H179" s="7"/>
      <c r="I179" s="7"/>
      <c r="J179" s="7"/>
      <c r="K179" s="7"/>
      <c r="L179" s="7"/>
      <c r="M179" s="9"/>
      <c r="N179" s="7"/>
      <c r="O179" s="7"/>
      <c r="P179" s="7"/>
      <c r="Q179" s="7"/>
      <c r="R179" s="7"/>
      <c r="S179" s="7"/>
      <c r="T179" s="7"/>
      <c r="U179" s="7"/>
      <c r="V179" s="7"/>
      <c r="W179" s="7"/>
      <c r="X179" s="7"/>
      <c r="Y179" s="9"/>
      <c r="Z179" s="13"/>
      <c r="AA179" s="13"/>
      <c r="AB179" s="13"/>
    </row>
    <row r="180" spans="2:28" ht="20.100000000000001" customHeight="1" x14ac:dyDescent="0.3">
      <c r="B180" s="9"/>
      <c r="C180" s="12"/>
      <c r="D180" s="9"/>
      <c r="E180" s="7"/>
      <c r="F180" s="7"/>
      <c r="G180" s="7"/>
      <c r="H180" s="7"/>
      <c r="I180" s="7"/>
      <c r="J180" s="7"/>
      <c r="K180" s="7"/>
      <c r="L180" s="7"/>
      <c r="M180" s="9"/>
      <c r="N180" s="7"/>
      <c r="O180" s="7"/>
      <c r="P180" s="7"/>
      <c r="Q180" s="7"/>
      <c r="R180" s="7"/>
      <c r="S180" s="7"/>
      <c r="T180" s="7"/>
      <c r="U180" s="7"/>
      <c r="V180" s="7"/>
      <c r="W180" s="7"/>
      <c r="X180" s="7"/>
      <c r="Y180" s="9"/>
      <c r="Z180" s="13"/>
      <c r="AA180" s="13"/>
      <c r="AB180" s="13"/>
    </row>
    <row r="181" spans="2:28" ht="20.100000000000001" customHeight="1" x14ac:dyDescent="0.3">
      <c r="B181" s="9"/>
      <c r="C181" s="12"/>
      <c r="D181" s="9"/>
      <c r="E181" s="7"/>
      <c r="F181" s="7"/>
      <c r="G181" s="7"/>
      <c r="H181" s="7"/>
      <c r="I181" s="7"/>
      <c r="J181" s="7"/>
      <c r="K181" s="7"/>
      <c r="L181" s="7"/>
      <c r="M181" s="9"/>
      <c r="N181" s="7"/>
      <c r="O181" s="7"/>
      <c r="P181" s="7"/>
      <c r="Q181" s="7"/>
      <c r="R181" s="7"/>
      <c r="S181" s="7"/>
      <c r="T181" s="7"/>
      <c r="U181" s="7"/>
      <c r="V181" s="7"/>
      <c r="W181" s="7"/>
      <c r="X181" s="7"/>
      <c r="Y181" s="9"/>
      <c r="Z181" s="13"/>
      <c r="AA181" s="13"/>
      <c r="AB181" s="13"/>
    </row>
    <row r="182" spans="2:28" ht="20.100000000000001" customHeight="1" x14ac:dyDescent="0.3">
      <c r="B182" s="9"/>
      <c r="C182" s="12"/>
      <c r="D182" s="9"/>
      <c r="E182" s="7"/>
      <c r="F182" s="7"/>
      <c r="G182" s="7"/>
      <c r="H182" s="7"/>
      <c r="I182" s="7"/>
      <c r="J182" s="7"/>
      <c r="K182" s="7"/>
      <c r="L182" s="7"/>
      <c r="M182" s="9"/>
      <c r="N182" s="7"/>
      <c r="O182" s="7"/>
      <c r="P182" s="7"/>
      <c r="Q182" s="7"/>
      <c r="R182" s="7"/>
      <c r="S182" s="7"/>
      <c r="T182" s="7"/>
      <c r="U182" s="7"/>
      <c r="V182" s="7"/>
      <c r="W182" s="7"/>
      <c r="X182" s="7"/>
      <c r="Y182" s="9"/>
      <c r="Z182" s="13"/>
      <c r="AA182" s="13"/>
      <c r="AB182" s="13"/>
    </row>
    <row r="183" spans="2:28" ht="20.100000000000001" customHeight="1" x14ac:dyDescent="0.3">
      <c r="B183" s="9"/>
      <c r="C183" s="12"/>
      <c r="D183" s="9"/>
      <c r="E183" s="7"/>
      <c r="F183" s="7"/>
      <c r="G183" s="7"/>
      <c r="H183" s="7"/>
      <c r="I183" s="7"/>
      <c r="J183" s="7"/>
      <c r="K183" s="7"/>
      <c r="L183" s="7"/>
      <c r="M183" s="9"/>
      <c r="N183" s="7"/>
      <c r="O183" s="7"/>
      <c r="P183" s="7"/>
      <c r="Q183" s="7"/>
      <c r="R183" s="7"/>
      <c r="S183" s="7"/>
      <c r="T183" s="7"/>
      <c r="U183" s="7"/>
      <c r="V183" s="7"/>
      <c r="W183" s="7"/>
      <c r="X183" s="7"/>
      <c r="Y183" s="9"/>
      <c r="Z183" s="13"/>
      <c r="AA183" s="13"/>
      <c r="AB183" s="13"/>
    </row>
    <row r="184" spans="2:28" ht="20.100000000000001" customHeight="1" x14ac:dyDescent="0.3">
      <c r="B184" s="9"/>
      <c r="C184" s="12"/>
      <c r="D184" s="9"/>
      <c r="E184" s="7"/>
      <c r="F184" s="7"/>
      <c r="G184" s="7"/>
      <c r="H184" s="7"/>
      <c r="I184" s="7"/>
      <c r="J184" s="7"/>
      <c r="K184" s="7"/>
      <c r="L184" s="7"/>
      <c r="M184" s="9"/>
      <c r="N184" s="7"/>
      <c r="O184" s="7"/>
      <c r="P184" s="7"/>
      <c r="Q184" s="7"/>
      <c r="R184" s="7"/>
      <c r="S184" s="7"/>
      <c r="T184" s="7"/>
      <c r="U184" s="7"/>
      <c r="V184" s="7"/>
      <c r="W184" s="7"/>
      <c r="X184" s="7"/>
      <c r="Y184" s="9"/>
      <c r="Z184" s="13"/>
      <c r="AA184" s="13"/>
      <c r="AB184" s="13"/>
    </row>
    <row r="185" spans="2:28" ht="20.100000000000001" customHeight="1" x14ac:dyDescent="0.3">
      <c r="B185" s="9"/>
      <c r="C185" s="12"/>
      <c r="D185" s="9"/>
      <c r="E185" s="7"/>
      <c r="F185" s="7"/>
      <c r="G185" s="7"/>
      <c r="H185" s="7"/>
      <c r="I185" s="7"/>
      <c r="J185" s="7"/>
      <c r="K185" s="7"/>
      <c r="L185" s="7"/>
      <c r="M185" s="9"/>
      <c r="N185" s="7"/>
      <c r="O185" s="7"/>
      <c r="P185" s="7"/>
      <c r="Q185" s="7"/>
      <c r="R185" s="7"/>
      <c r="S185" s="7"/>
      <c r="T185" s="7"/>
      <c r="U185" s="7"/>
      <c r="V185" s="7"/>
      <c r="W185" s="7"/>
      <c r="X185" s="7"/>
      <c r="Y185" s="9"/>
      <c r="Z185" s="13"/>
      <c r="AA185" s="13"/>
      <c r="AB185" s="13"/>
    </row>
    <row r="186" spans="2:28" ht="20.100000000000001" customHeight="1" x14ac:dyDescent="0.3">
      <c r="B186" s="9"/>
      <c r="C186" s="12"/>
      <c r="D186" s="9"/>
      <c r="E186" s="7"/>
      <c r="F186" s="7"/>
      <c r="G186" s="7"/>
      <c r="H186" s="7"/>
      <c r="I186" s="7"/>
      <c r="J186" s="7"/>
      <c r="K186" s="7"/>
      <c r="L186" s="7"/>
      <c r="M186" s="9"/>
      <c r="N186" s="7"/>
      <c r="O186" s="7"/>
      <c r="P186" s="7"/>
      <c r="Q186" s="7"/>
      <c r="R186" s="7"/>
      <c r="S186" s="7"/>
      <c r="T186" s="7"/>
      <c r="U186" s="7"/>
      <c r="V186" s="7"/>
      <c r="W186" s="7"/>
      <c r="X186" s="7"/>
      <c r="Y186" s="9"/>
      <c r="Z186" s="13"/>
      <c r="AA186" s="13"/>
      <c r="AB186" s="13"/>
    </row>
    <row r="187" spans="2:28" ht="20.100000000000001" customHeight="1" x14ac:dyDescent="0.3">
      <c r="B187" s="9"/>
      <c r="C187" s="12"/>
      <c r="D187" s="9"/>
      <c r="E187" s="7"/>
      <c r="F187" s="7"/>
      <c r="G187" s="7"/>
      <c r="H187" s="7"/>
      <c r="I187" s="7"/>
      <c r="J187" s="7"/>
      <c r="K187" s="7"/>
      <c r="L187" s="7"/>
      <c r="M187" s="9"/>
      <c r="N187" s="7"/>
      <c r="O187" s="7"/>
      <c r="P187" s="7"/>
      <c r="Q187" s="7"/>
      <c r="R187" s="7"/>
      <c r="S187" s="7"/>
      <c r="T187" s="7"/>
      <c r="U187" s="7"/>
      <c r="V187" s="7"/>
      <c r="W187" s="7"/>
      <c r="X187" s="7"/>
      <c r="Y187" s="9"/>
      <c r="Z187" s="13"/>
      <c r="AA187" s="13"/>
      <c r="AB187" s="13"/>
    </row>
    <row r="188" spans="2:28" ht="20.100000000000001" customHeight="1" x14ac:dyDescent="0.3">
      <c r="B188" s="9"/>
      <c r="C188" s="12"/>
      <c r="D188" s="9"/>
      <c r="E188" s="7"/>
      <c r="F188" s="7"/>
      <c r="G188" s="7"/>
      <c r="H188" s="7"/>
      <c r="I188" s="7"/>
      <c r="J188" s="7"/>
      <c r="K188" s="7"/>
      <c r="L188" s="7"/>
      <c r="M188" s="9"/>
      <c r="N188" s="7"/>
      <c r="O188" s="7"/>
      <c r="P188" s="7"/>
      <c r="Q188" s="7"/>
      <c r="R188" s="7"/>
      <c r="S188" s="7"/>
      <c r="T188" s="7"/>
      <c r="U188" s="7"/>
      <c r="V188" s="7"/>
      <c r="W188" s="7"/>
      <c r="X188" s="7"/>
      <c r="Y188" s="9"/>
      <c r="Z188" s="13"/>
      <c r="AA188" s="13"/>
      <c r="AB188" s="13"/>
    </row>
    <row r="189" spans="2:28" ht="20.100000000000001" customHeight="1" x14ac:dyDescent="0.3">
      <c r="B189" s="9"/>
      <c r="C189" s="12"/>
      <c r="D189" s="9"/>
      <c r="E189" s="7"/>
      <c r="F189" s="7"/>
      <c r="G189" s="7"/>
      <c r="H189" s="7"/>
      <c r="I189" s="7"/>
      <c r="J189" s="7"/>
      <c r="K189" s="7"/>
      <c r="L189" s="7"/>
      <c r="M189" s="9"/>
      <c r="N189" s="7"/>
      <c r="O189" s="7"/>
      <c r="P189" s="7"/>
      <c r="Q189" s="7"/>
      <c r="R189" s="7"/>
      <c r="S189" s="7"/>
      <c r="T189" s="7"/>
      <c r="U189" s="7"/>
      <c r="V189" s="7"/>
      <c r="W189" s="7"/>
      <c r="X189" s="7"/>
      <c r="Y189" s="9"/>
      <c r="Z189" s="13"/>
      <c r="AA189" s="13"/>
      <c r="AB189" s="13"/>
    </row>
    <row r="190" spans="2:28" ht="20.100000000000001" customHeight="1" x14ac:dyDescent="0.3">
      <c r="B190" s="9"/>
      <c r="C190" s="12"/>
      <c r="D190" s="9"/>
      <c r="E190" s="7"/>
      <c r="F190" s="7"/>
      <c r="G190" s="7"/>
      <c r="H190" s="7"/>
      <c r="I190" s="7"/>
      <c r="J190" s="7"/>
      <c r="K190" s="7"/>
      <c r="L190" s="7"/>
      <c r="M190" s="9"/>
      <c r="N190" s="7"/>
      <c r="O190" s="7"/>
      <c r="P190" s="7"/>
      <c r="Q190" s="7"/>
      <c r="R190" s="7"/>
      <c r="S190" s="7"/>
      <c r="T190" s="7"/>
      <c r="U190" s="7"/>
      <c r="V190" s="7"/>
      <c r="W190" s="7"/>
      <c r="X190" s="7"/>
      <c r="Y190" s="9"/>
      <c r="Z190" s="13"/>
      <c r="AA190" s="13"/>
      <c r="AB190" s="13"/>
    </row>
    <row r="191" spans="2:28" ht="20.100000000000001" customHeight="1" x14ac:dyDescent="0.3">
      <c r="B191" s="9"/>
      <c r="C191" s="12"/>
      <c r="D191" s="9"/>
      <c r="E191" s="7"/>
      <c r="F191" s="7"/>
      <c r="G191" s="7"/>
      <c r="H191" s="7"/>
      <c r="I191" s="7"/>
      <c r="J191" s="7"/>
      <c r="K191" s="7"/>
      <c r="L191" s="7"/>
      <c r="M191" s="9"/>
      <c r="N191" s="7"/>
      <c r="O191" s="7"/>
      <c r="P191" s="7"/>
      <c r="Q191" s="7"/>
      <c r="R191" s="7"/>
      <c r="S191" s="7"/>
      <c r="T191" s="7"/>
      <c r="U191" s="7"/>
      <c r="V191" s="7"/>
      <c r="W191" s="7"/>
      <c r="X191" s="7"/>
      <c r="Y191" s="9"/>
      <c r="Z191" s="13"/>
      <c r="AA191" s="13"/>
      <c r="AB191" s="13"/>
    </row>
    <row r="192" spans="2:28" ht="20.100000000000001" customHeight="1" x14ac:dyDescent="0.3">
      <c r="B192" s="9"/>
      <c r="C192" s="12"/>
      <c r="D192" s="9"/>
      <c r="E192" s="7"/>
      <c r="F192" s="7"/>
      <c r="G192" s="7"/>
      <c r="H192" s="7"/>
      <c r="I192" s="7"/>
      <c r="J192" s="7"/>
      <c r="K192" s="7"/>
      <c r="L192" s="7"/>
      <c r="M192" s="9"/>
      <c r="N192" s="7"/>
      <c r="O192" s="7"/>
      <c r="P192" s="7"/>
      <c r="Q192" s="7"/>
      <c r="R192" s="7"/>
      <c r="S192" s="7"/>
      <c r="T192" s="7"/>
      <c r="U192" s="7"/>
      <c r="V192" s="7"/>
      <c r="W192" s="7"/>
      <c r="X192" s="7"/>
      <c r="Y192" s="9"/>
      <c r="Z192" s="13"/>
      <c r="AA192" s="13"/>
      <c r="AB192" s="13"/>
    </row>
    <row r="193" spans="2:28" ht="20.100000000000001" customHeight="1" x14ac:dyDescent="0.3">
      <c r="B193" s="9"/>
      <c r="C193" s="12"/>
      <c r="D193" s="9"/>
      <c r="E193" s="7"/>
      <c r="F193" s="7"/>
      <c r="G193" s="7"/>
      <c r="H193" s="7"/>
      <c r="I193" s="7"/>
      <c r="J193" s="7"/>
      <c r="K193" s="7"/>
      <c r="L193" s="7"/>
      <c r="M193" s="9"/>
      <c r="N193" s="7"/>
      <c r="O193" s="7"/>
      <c r="P193" s="7"/>
      <c r="Q193" s="7"/>
      <c r="R193" s="7"/>
      <c r="S193" s="7"/>
      <c r="T193" s="7"/>
      <c r="U193" s="7"/>
      <c r="V193" s="7"/>
      <c r="W193" s="7"/>
      <c r="X193" s="7"/>
      <c r="Y193" s="9"/>
      <c r="Z193" s="13"/>
      <c r="AA193" s="13"/>
      <c r="AB193" s="13"/>
    </row>
    <row r="194" spans="2:28" ht="20.100000000000001" customHeight="1" x14ac:dyDescent="0.3">
      <c r="B194" s="9"/>
      <c r="C194" s="12"/>
      <c r="D194" s="9"/>
      <c r="E194" s="7"/>
      <c r="F194" s="7"/>
      <c r="G194" s="7"/>
      <c r="H194" s="7"/>
      <c r="I194" s="7"/>
      <c r="J194" s="7"/>
      <c r="K194" s="7"/>
      <c r="L194" s="7"/>
      <c r="M194" s="9"/>
      <c r="N194" s="7"/>
      <c r="O194" s="7"/>
      <c r="P194" s="7"/>
      <c r="Q194" s="7"/>
      <c r="R194" s="7"/>
      <c r="S194" s="7"/>
      <c r="T194" s="7"/>
      <c r="U194" s="7"/>
      <c r="V194" s="7"/>
      <c r="W194" s="7"/>
      <c r="X194" s="7"/>
      <c r="Y194" s="9"/>
      <c r="Z194" s="13"/>
      <c r="AA194" s="13"/>
      <c r="AB194" s="13"/>
    </row>
    <row r="195" spans="2:28" ht="20.100000000000001" customHeight="1" x14ac:dyDescent="0.3">
      <c r="B195" s="9"/>
      <c r="C195" s="12"/>
      <c r="D195" s="9"/>
      <c r="E195" s="7"/>
      <c r="F195" s="7"/>
      <c r="G195" s="7"/>
      <c r="H195" s="7"/>
      <c r="I195" s="7"/>
      <c r="J195" s="7"/>
      <c r="K195" s="7"/>
      <c r="L195" s="7"/>
      <c r="M195" s="9"/>
      <c r="N195" s="7"/>
      <c r="O195" s="7"/>
      <c r="P195" s="7"/>
      <c r="Q195" s="7"/>
      <c r="R195" s="7"/>
      <c r="S195" s="7"/>
      <c r="T195" s="7"/>
      <c r="U195" s="7"/>
      <c r="V195" s="7"/>
      <c r="W195" s="7"/>
      <c r="X195" s="7"/>
      <c r="Y195" s="9"/>
      <c r="Z195" s="13"/>
      <c r="AA195" s="13"/>
      <c r="AB195" s="13"/>
    </row>
    <row r="196" spans="2:28" ht="20.100000000000001" customHeight="1" x14ac:dyDescent="0.3">
      <c r="B196" s="9"/>
      <c r="C196" s="12"/>
      <c r="D196" s="9"/>
      <c r="E196" s="7"/>
      <c r="F196" s="7"/>
      <c r="G196" s="7"/>
      <c r="H196" s="7"/>
      <c r="I196" s="7"/>
      <c r="J196" s="7"/>
      <c r="K196" s="7"/>
      <c r="L196" s="7"/>
      <c r="M196" s="9"/>
      <c r="N196" s="7"/>
      <c r="O196" s="7"/>
      <c r="P196" s="7"/>
      <c r="Q196" s="7"/>
      <c r="R196" s="7"/>
      <c r="S196" s="7"/>
      <c r="T196" s="7"/>
      <c r="U196" s="7"/>
      <c r="V196" s="7"/>
      <c r="W196" s="7"/>
      <c r="X196" s="7"/>
      <c r="Y196" s="9"/>
      <c r="Z196" s="13"/>
      <c r="AA196" s="13"/>
      <c r="AB196" s="13"/>
    </row>
    <row r="197" spans="2:28" ht="20.100000000000001" customHeight="1" x14ac:dyDescent="0.3">
      <c r="B197" s="9"/>
      <c r="C197" s="12"/>
      <c r="D197" s="9"/>
      <c r="E197" s="7"/>
      <c r="F197" s="7"/>
      <c r="G197" s="7"/>
      <c r="H197" s="7"/>
      <c r="I197" s="7"/>
      <c r="J197" s="7"/>
      <c r="K197" s="7"/>
      <c r="L197" s="7"/>
      <c r="M197" s="9"/>
      <c r="N197" s="7"/>
      <c r="O197" s="7"/>
      <c r="P197" s="7"/>
      <c r="Q197" s="7"/>
      <c r="R197" s="7"/>
      <c r="S197" s="7"/>
      <c r="T197" s="7"/>
      <c r="U197" s="7"/>
      <c r="V197" s="7"/>
      <c r="W197" s="7"/>
      <c r="X197" s="7"/>
      <c r="Y197" s="9"/>
      <c r="Z197" s="13"/>
      <c r="AA197" s="13"/>
      <c r="AB197" s="13"/>
    </row>
    <row r="198" spans="2:28" ht="20.100000000000001" customHeight="1" x14ac:dyDescent="0.3">
      <c r="B198" s="9"/>
      <c r="C198" s="12"/>
      <c r="D198" s="9"/>
      <c r="E198" s="7"/>
      <c r="F198" s="7"/>
      <c r="G198" s="7"/>
      <c r="H198" s="7"/>
      <c r="I198" s="7"/>
      <c r="J198" s="7"/>
      <c r="K198" s="7"/>
      <c r="L198" s="7"/>
      <c r="M198" s="9"/>
      <c r="N198" s="7"/>
      <c r="O198" s="7"/>
      <c r="P198" s="7"/>
      <c r="Q198" s="7"/>
      <c r="R198" s="7"/>
      <c r="S198" s="7"/>
      <c r="T198" s="7"/>
      <c r="U198" s="7"/>
      <c r="V198" s="7"/>
      <c r="W198" s="7"/>
      <c r="X198" s="7"/>
      <c r="Y198" s="9"/>
      <c r="Z198" s="13"/>
      <c r="AA198" s="13"/>
      <c r="AB198" s="13"/>
    </row>
    <row r="199" spans="2:28" ht="20.100000000000001" customHeight="1" x14ac:dyDescent="0.3">
      <c r="B199" s="9"/>
      <c r="C199" s="12"/>
      <c r="D199" s="9"/>
      <c r="E199" s="7"/>
      <c r="F199" s="7"/>
      <c r="G199" s="7"/>
      <c r="H199" s="7"/>
      <c r="I199" s="7"/>
      <c r="J199" s="7"/>
      <c r="K199" s="7"/>
      <c r="L199" s="7"/>
      <c r="M199" s="9"/>
      <c r="N199" s="7"/>
      <c r="O199" s="7"/>
      <c r="P199" s="7"/>
      <c r="Q199" s="7"/>
      <c r="R199" s="7"/>
      <c r="S199" s="7"/>
      <c r="T199" s="7"/>
      <c r="U199" s="7"/>
      <c r="V199" s="7"/>
      <c r="W199" s="7"/>
      <c r="X199" s="7"/>
      <c r="Y199" s="9"/>
      <c r="Z199" s="13"/>
      <c r="AA199" s="13"/>
      <c r="AB199" s="13"/>
    </row>
    <row r="200" spans="2:28" ht="20.100000000000001" customHeight="1" x14ac:dyDescent="0.3">
      <c r="B200" s="9"/>
      <c r="C200" s="12"/>
      <c r="D200" s="9"/>
      <c r="E200" s="7"/>
      <c r="F200" s="7"/>
      <c r="G200" s="7"/>
      <c r="H200" s="7"/>
      <c r="I200" s="7"/>
      <c r="J200" s="7"/>
      <c r="K200" s="7"/>
      <c r="L200" s="7"/>
      <c r="M200" s="9"/>
      <c r="N200" s="7"/>
      <c r="O200" s="7"/>
      <c r="P200" s="7"/>
      <c r="Q200" s="7"/>
      <c r="R200" s="7"/>
      <c r="S200" s="7"/>
      <c r="T200" s="7"/>
      <c r="U200" s="7"/>
      <c r="V200" s="7"/>
      <c r="W200" s="7"/>
      <c r="X200" s="7"/>
      <c r="Y200" s="9"/>
      <c r="Z200" s="13"/>
      <c r="AA200" s="13"/>
      <c r="AB200" s="13"/>
    </row>
    <row r="201" spans="2:28" ht="20.100000000000001" customHeight="1" x14ac:dyDescent="0.3">
      <c r="B201" s="9"/>
      <c r="C201" s="12"/>
      <c r="D201" s="9"/>
      <c r="E201" s="7"/>
      <c r="F201" s="7"/>
      <c r="G201" s="7"/>
      <c r="H201" s="7"/>
      <c r="I201" s="7"/>
      <c r="J201" s="7"/>
      <c r="K201" s="7"/>
      <c r="L201" s="7"/>
      <c r="M201" s="9"/>
      <c r="N201" s="7"/>
      <c r="O201" s="7"/>
      <c r="P201" s="7"/>
      <c r="Q201" s="7"/>
      <c r="R201" s="7"/>
      <c r="S201" s="7"/>
      <c r="T201" s="7"/>
      <c r="U201" s="7"/>
      <c r="V201" s="7"/>
      <c r="W201" s="7"/>
      <c r="X201" s="7"/>
      <c r="Y201" s="9"/>
      <c r="Z201" s="13"/>
      <c r="AA201" s="13"/>
      <c r="AB201" s="13"/>
    </row>
    <row r="202" spans="2:28" ht="20.100000000000001" customHeight="1" x14ac:dyDescent="0.3">
      <c r="B202" s="9"/>
      <c r="C202" s="12"/>
      <c r="D202" s="9"/>
      <c r="E202" s="7"/>
      <c r="F202" s="7"/>
      <c r="G202" s="7"/>
      <c r="H202" s="7"/>
      <c r="I202" s="7"/>
      <c r="J202" s="7"/>
      <c r="K202" s="7"/>
      <c r="L202" s="7"/>
      <c r="M202" s="9"/>
      <c r="N202" s="7"/>
      <c r="O202" s="7"/>
      <c r="P202" s="7"/>
      <c r="Q202" s="7"/>
      <c r="R202" s="7"/>
      <c r="S202" s="7"/>
      <c r="T202" s="7"/>
      <c r="U202" s="7"/>
      <c r="V202" s="7"/>
      <c r="W202" s="7"/>
      <c r="X202" s="7"/>
      <c r="Y202" s="9"/>
      <c r="Z202" s="13"/>
      <c r="AA202" s="13"/>
      <c r="AB202" s="13"/>
    </row>
    <row r="203" spans="2:28" ht="20.100000000000001" customHeight="1" x14ac:dyDescent="0.3">
      <c r="B203" s="9"/>
      <c r="C203" s="12"/>
      <c r="D203" s="9"/>
      <c r="E203" s="7"/>
      <c r="F203" s="7"/>
      <c r="G203" s="7"/>
      <c r="H203" s="7"/>
      <c r="I203" s="7"/>
      <c r="J203" s="7"/>
      <c r="K203" s="7"/>
      <c r="L203" s="7"/>
      <c r="M203" s="9"/>
      <c r="N203" s="7"/>
      <c r="O203" s="7"/>
      <c r="P203" s="7"/>
      <c r="Q203" s="7"/>
      <c r="R203" s="7"/>
      <c r="S203" s="7"/>
      <c r="T203" s="7"/>
      <c r="U203" s="7"/>
      <c r="V203" s="7"/>
      <c r="W203" s="7"/>
      <c r="X203" s="7"/>
      <c r="Y203" s="9"/>
      <c r="Z203" s="13"/>
      <c r="AA203" s="13"/>
      <c r="AB203" s="13"/>
    </row>
    <row r="204" spans="2:28" ht="20.100000000000001" customHeight="1" x14ac:dyDescent="0.3">
      <c r="B204" s="9"/>
      <c r="C204" s="12"/>
      <c r="D204" s="9"/>
      <c r="E204" s="7"/>
      <c r="F204" s="7"/>
      <c r="G204" s="7"/>
      <c r="H204" s="7"/>
      <c r="I204" s="7"/>
      <c r="J204" s="7"/>
      <c r="K204" s="7"/>
      <c r="L204" s="7"/>
      <c r="M204" s="9"/>
      <c r="N204" s="7"/>
      <c r="O204" s="7"/>
      <c r="P204" s="7"/>
      <c r="Q204" s="7"/>
      <c r="R204" s="7"/>
      <c r="S204" s="7"/>
      <c r="T204" s="7"/>
      <c r="U204" s="7"/>
      <c r="V204" s="7"/>
      <c r="W204" s="7"/>
      <c r="X204" s="7"/>
      <c r="Y204" s="9"/>
      <c r="Z204" s="13"/>
      <c r="AA204" s="13"/>
      <c r="AB204" s="13"/>
    </row>
    <row r="205" spans="2:28" ht="20.100000000000001" customHeight="1" x14ac:dyDescent="0.3">
      <c r="B205" s="9"/>
      <c r="C205" s="12"/>
      <c r="D205" s="9"/>
      <c r="E205" s="7"/>
      <c r="F205" s="7"/>
      <c r="G205" s="7"/>
      <c r="H205" s="7"/>
      <c r="I205" s="7"/>
      <c r="J205" s="7"/>
      <c r="K205" s="7"/>
      <c r="L205" s="7"/>
      <c r="M205" s="9"/>
      <c r="N205" s="7"/>
      <c r="O205" s="7"/>
      <c r="P205" s="7"/>
      <c r="Q205" s="7"/>
      <c r="R205" s="7"/>
      <c r="S205" s="7"/>
      <c r="T205" s="7"/>
      <c r="U205" s="7"/>
      <c r="V205" s="7"/>
      <c r="W205" s="7"/>
      <c r="X205" s="7"/>
      <c r="Y205" s="9"/>
      <c r="Z205" s="13"/>
      <c r="AA205" s="13"/>
      <c r="AB205" s="13"/>
    </row>
    <row r="206" spans="2:28" ht="20.100000000000001" customHeight="1" x14ac:dyDescent="0.3">
      <c r="B206" s="9"/>
      <c r="C206" s="12"/>
      <c r="D206" s="9"/>
      <c r="E206" s="7"/>
      <c r="F206" s="7"/>
      <c r="G206" s="7"/>
      <c r="H206" s="7"/>
      <c r="I206" s="7"/>
      <c r="J206" s="7"/>
      <c r="K206" s="7"/>
      <c r="L206" s="7"/>
      <c r="M206" s="9"/>
      <c r="N206" s="7"/>
      <c r="O206" s="7"/>
      <c r="P206" s="7"/>
      <c r="Q206" s="7"/>
      <c r="R206" s="7"/>
      <c r="S206" s="7"/>
      <c r="T206" s="7"/>
      <c r="U206" s="7"/>
      <c r="V206" s="7"/>
      <c r="W206" s="7"/>
      <c r="X206" s="7"/>
      <c r="Y206" s="9"/>
      <c r="Z206" s="13"/>
      <c r="AA206" s="13"/>
      <c r="AB206" s="13"/>
    </row>
    <row r="207" spans="2:28" ht="20.100000000000001" customHeight="1" x14ac:dyDescent="0.3">
      <c r="B207" s="9"/>
      <c r="C207" s="12"/>
      <c r="D207" s="9"/>
      <c r="E207" s="7"/>
      <c r="F207" s="7"/>
      <c r="G207" s="7"/>
      <c r="H207" s="7"/>
      <c r="I207" s="7"/>
      <c r="J207" s="7"/>
      <c r="K207" s="7"/>
      <c r="L207" s="7"/>
      <c r="M207" s="9"/>
      <c r="N207" s="7"/>
      <c r="O207" s="7"/>
      <c r="P207" s="7"/>
      <c r="Q207" s="7"/>
      <c r="R207" s="7"/>
      <c r="S207" s="7"/>
      <c r="T207" s="7"/>
      <c r="U207" s="7"/>
      <c r="V207" s="7"/>
      <c r="W207" s="7"/>
      <c r="X207" s="7"/>
      <c r="Y207" s="9"/>
      <c r="Z207" s="13"/>
      <c r="AA207" s="13"/>
      <c r="AB207" s="13"/>
    </row>
    <row r="208" spans="2:28" ht="20.100000000000001" customHeight="1" x14ac:dyDescent="0.3">
      <c r="B208" s="9"/>
      <c r="C208" s="12"/>
      <c r="D208" s="9"/>
      <c r="E208" s="7"/>
      <c r="F208" s="7"/>
      <c r="G208" s="7"/>
      <c r="H208" s="7"/>
      <c r="I208" s="7"/>
      <c r="J208" s="7"/>
      <c r="K208" s="7"/>
      <c r="L208" s="7"/>
      <c r="M208" s="9"/>
      <c r="N208" s="7"/>
      <c r="O208" s="7"/>
      <c r="P208" s="7"/>
      <c r="Q208" s="7"/>
      <c r="R208" s="7"/>
      <c r="S208" s="7"/>
      <c r="T208" s="7"/>
      <c r="U208" s="7"/>
      <c r="V208" s="7"/>
      <c r="W208" s="7"/>
      <c r="X208" s="7"/>
      <c r="Y208" s="9"/>
      <c r="Z208" s="13"/>
      <c r="AA208" s="13"/>
      <c r="AB208" s="13"/>
    </row>
    <row r="209" spans="2:28" ht="20.100000000000001" customHeight="1" x14ac:dyDescent="0.3">
      <c r="B209" s="9"/>
      <c r="C209" s="12"/>
      <c r="D209" s="9"/>
      <c r="E209" s="7"/>
      <c r="F209" s="7"/>
      <c r="G209" s="7"/>
      <c r="H209" s="7"/>
      <c r="I209" s="7"/>
      <c r="J209" s="7"/>
      <c r="K209" s="7"/>
      <c r="L209" s="7"/>
      <c r="M209" s="9"/>
      <c r="N209" s="7"/>
      <c r="O209" s="7"/>
      <c r="P209" s="7"/>
      <c r="Q209" s="7"/>
      <c r="R209" s="7"/>
      <c r="S209" s="7"/>
      <c r="T209" s="7"/>
      <c r="U209" s="7"/>
      <c r="V209" s="7"/>
      <c r="W209" s="7"/>
      <c r="X209" s="7"/>
      <c r="Y209" s="9"/>
      <c r="Z209" s="13"/>
      <c r="AA209" s="13"/>
      <c r="AB209" s="13"/>
    </row>
    <row r="210" spans="2:28" ht="20.100000000000001" customHeight="1" x14ac:dyDescent="0.3">
      <c r="B210" s="9"/>
      <c r="C210" s="12"/>
      <c r="D210" s="9"/>
      <c r="E210" s="7"/>
      <c r="F210" s="7"/>
      <c r="G210" s="7"/>
      <c r="H210" s="7"/>
      <c r="I210" s="7"/>
      <c r="J210" s="7"/>
      <c r="K210" s="7"/>
      <c r="L210" s="7"/>
      <c r="M210" s="9"/>
      <c r="N210" s="7"/>
      <c r="O210" s="7"/>
      <c r="P210" s="7"/>
      <c r="Q210" s="7"/>
      <c r="R210" s="7"/>
      <c r="S210" s="7"/>
      <c r="T210" s="7"/>
      <c r="U210" s="7"/>
      <c r="V210" s="7"/>
      <c r="W210" s="7"/>
      <c r="X210" s="7"/>
      <c r="Y210" s="9"/>
      <c r="Z210" s="13"/>
      <c r="AA210" s="13"/>
      <c r="AB210" s="13"/>
    </row>
    <row r="211" spans="2:28" ht="20.100000000000001" customHeight="1" x14ac:dyDescent="0.3">
      <c r="B211" s="9"/>
      <c r="C211" s="12"/>
      <c r="D211" s="9"/>
      <c r="E211" s="7"/>
      <c r="F211" s="7"/>
      <c r="G211" s="7"/>
      <c r="H211" s="7"/>
      <c r="I211" s="7"/>
      <c r="J211" s="7"/>
      <c r="K211" s="7"/>
      <c r="L211" s="7"/>
      <c r="M211" s="9"/>
      <c r="N211" s="7"/>
      <c r="O211" s="7"/>
      <c r="P211" s="7"/>
      <c r="Q211" s="7"/>
      <c r="R211" s="7"/>
      <c r="S211" s="7"/>
      <c r="T211" s="7"/>
      <c r="U211" s="7"/>
      <c r="V211" s="7"/>
      <c r="W211" s="7"/>
      <c r="X211" s="7"/>
      <c r="Y211" s="9"/>
      <c r="Z211" s="13"/>
      <c r="AA211" s="13"/>
      <c r="AB211" s="13"/>
    </row>
    <row r="212" spans="2:28" ht="20.100000000000001" customHeight="1" x14ac:dyDescent="0.3">
      <c r="B212" s="9"/>
      <c r="C212" s="12"/>
      <c r="D212" s="9"/>
      <c r="E212" s="7"/>
      <c r="F212" s="7"/>
      <c r="G212" s="7"/>
      <c r="H212" s="7"/>
      <c r="I212" s="7"/>
      <c r="J212" s="7"/>
      <c r="K212" s="7"/>
      <c r="L212" s="7"/>
      <c r="M212" s="9"/>
      <c r="N212" s="7"/>
      <c r="O212" s="7"/>
      <c r="P212" s="7"/>
      <c r="Q212" s="7"/>
      <c r="R212" s="7"/>
      <c r="S212" s="7"/>
      <c r="T212" s="7"/>
      <c r="U212" s="7"/>
      <c r="V212" s="7"/>
      <c r="W212" s="7"/>
      <c r="X212" s="7"/>
      <c r="Y212" s="9"/>
      <c r="Z212" s="13"/>
      <c r="AA212" s="13"/>
      <c r="AB212" s="13"/>
    </row>
    <row r="213" spans="2:28" ht="20.100000000000001" customHeight="1" x14ac:dyDescent="0.3">
      <c r="B213" s="9"/>
      <c r="C213" s="12"/>
      <c r="D213" s="9"/>
      <c r="E213" s="7"/>
      <c r="F213" s="7"/>
      <c r="G213" s="7"/>
      <c r="H213" s="7"/>
      <c r="I213" s="7"/>
      <c r="J213" s="7"/>
      <c r="K213" s="7"/>
      <c r="L213" s="7"/>
      <c r="M213" s="9"/>
      <c r="N213" s="7"/>
      <c r="O213" s="7"/>
      <c r="P213" s="7"/>
      <c r="Q213" s="7"/>
      <c r="R213" s="7"/>
      <c r="S213" s="7"/>
      <c r="T213" s="7"/>
      <c r="U213" s="7"/>
      <c r="V213" s="7"/>
      <c r="W213" s="7"/>
      <c r="X213" s="7"/>
      <c r="Y213" s="9"/>
      <c r="Z213" s="13"/>
      <c r="AA213" s="13"/>
      <c r="AB213" s="13"/>
    </row>
    <row r="214" spans="2:28" ht="20.100000000000001" customHeight="1" x14ac:dyDescent="0.3">
      <c r="B214" s="9"/>
      <c r="C214" s="12"/>
      <c r="D214" s="9"/>
      <c r="E214" s="7"/>
      <c r="F214" s="7"/>
      <c r="G214" s="7"/>
      <c r="H214" s="7"/>
      <c r="I214" s="7"/>
      <c r="J214" s="7"/>
      <c r="K214" s="7"/>
      <c r="L214" s="7"/>
      <c r="M214" s="9"/>
      <c r="N214" s="7"/>
      <c r="O214" s="7"/>
      <c r="P214" s="7"/>
      <c r="Q214" s="7"/>
      <c r="R214" s="7"/>
      <c r="S214" s="7"/>
      <c r="T214" s="7"/>
      <c r="U214" s="7"/>
      <c r="V214" s="7"/>
      <c r="W214" s="7"/>
      <c r="X214" s="7"/>
      <c r="Y214" s="9"/>
      <c r="Z214" s="13"/>
      <c r="AA214" s="13"/>
      <c r="AB214" s="13"/>
    </row>
    <row r="215" spans="2:28" ht="20.100000000000001" customHeight="1" x14ac:dyDescent="0.3">
      <c r="B215" s="9"/>
      <c r="C215" s="12"/>
      <c r="D215" s="9"/>
      <c r="E215" s="7"/>
      <c r="F215" s="7"/>
      <c r="G215" s="7"/>
      <c r="H215" s="7"/>
      <c r="I215" s="7"/>
      <c r="J215" s="7"/>
      <c r="K215" s="7"/>
      <c r="L215" s="7"/>
      <c r="M215" s="9"/>
      <c r="N215" s="7"/>
      <c r="O215" s="7"/>
      <c r="P215" s="7"/>
      <c r="Q215" s="7"/>
      <c r="R215" s="7"/>
      <c r="S215" s="7"/>
      <c r="T215" s="7"/>
      <c r="U215" s="7"/>
      <c r="V215" s="7"/>
      <c r="W215" s="7"/>
      <c r="X215" s="7"/>
      <c r="Y215" s="9"/>
      <c r="Z215" s="13"/>
      <c r="AA215" s="13"/>
      <c r="AB215" s="13"/>
    </row>
    <row r="216" spans="2:28" ht="20.100000000000001" customHeight="1" x14ac:dyDescent="0.3">
      <c r="B216" s="9"/>
      <c r="C216" s="12"/>
      <c r="D216" s="9"/>
      <c r="E216" s="7"/>
      <c r="F216" s="7"/>
      <c r="G216" s="7"/>
      <c r="H216" s="7"/>
      <c r="I216" s="7"/>
      <c r="J216" s="7"/>
      <c r="K216" s="7"/>
      <c r="L216" s="7"/>
      <c r="M216" s="9"/>
      <c r="N216" s="7"/>
      <c r="O216" s="7"/>
      <c r="P216" s="7"/>
      <c r="Q216" s="7"/>
      <c r="R216" s="7"/>
      <c r="S216" s="7"/>
      <c r="T216" s="7"/>
      <c r="U216" s="7"/>
      <c r="V216" s="7"/>
      <c r="W216" s="7"/>
      <c r="X216" s="7"/>
      <c r="Y216" s="9"/>
      <c r="Z216" s="13"/>
      <c r="AA216" s="13"/>
      <c r="AB216" s="13"/>
    </row>
    <row r="217" spans="2:28" ht="20.100000000000001" customHeight="1" x14ac:dyDescent="0.3">
      <c r="B217" s="9"/>
      <c r="C217" s="12"/>
      <c r="D217" s="9"/>
      <c r="E217" s="7"/>
      <c r="F217" s="7"/>
      <c r="G217" s="7"/>
      <c r="H217" s="7"/>
      <c r="I217" s="7"/>
      <c r="J217" s="7"/>
      <c r="K217" s="7"/>
      <c r="L217" s="7"/>
      <c r="M217" s="9"/>
      <c r="N217" s="7"/>
      <c r="O217" s="7"/>
      <c r="P217" s="7"/>
      <c r="Q217" s="7"/>
      <c r="R217" s="7"/>
      <c r="S217" s="7"/>
      <c r="T217" s="7"/>
      <c r="U217" s="7"/>
      <c r="V217" s="7"/>
      <c r="W217" s="7"/>
      <c r="X217" s="7"/>
      <c r="Y217" s="9"/>
      <c r="Z217" s="13"/>
      <c r="AA217" s="13"/>
      <c r="AB217" s="13"/>
    </row>
    <row r="218" spans="2:28" ht="20.100000000000001" customHeight="1" x14ac:dyDescent="0.3">
      <c r="B218" s="9"/>
      <c r="C218" s="12"/>
      <c r="D218" s="9"/>
      <c r="E218" s="7"/>
      <c r="F218" s="7"/>
      <c r="G218" s="7"/>
      <c r="H218" s="7"/>
      <c r="I218" s="7"/>
      <c r="J218" s="7"/>
      <c r="K218" s="7"/>
      <c r="L218" s="7"/>
      <c r="M218" s="9"/>
      <c r="N218" s="7"/>
      <c r="O218" s="7"/>
      <c r="P218" s="7"/>
      <c r="Q218" s="7"/>
      <c r="R218" s="7"/>
      <c r="S218" s="7"/>
      <c r="T218" s="7"/>
      <c r="U218" s="7"/>
      <c r="V218" s="7"/>
      <c r="W218" s="7"/>
      <c r="X218" s="7"/>
      <c r="Y218" s="9"/>
      <c r="Z218" s="13"/>
      <c r="AA218" s="13"/>
      <c r="AB218" s="13"/>
    </row>
    <row r="219" spans="2:28" ht="20.100000000000001" customHeight="1" x14ac:dyDescent="0.3">
      <c r="B219" s="9"/>
      <c r="C219" s="12"/>
      <c r="D219" s="9"/>
      <c r="E219" s="7"/>
      <c r="F219" s="7"/>
      <c r="G219" s="7"/>
      <c r="H219" s="7"/>
      <c r="I219" s="7"/>
      <c r="J219" s="7"/>
      <c r="K219" s="7"/>
      <c r="L219" s="7"/>
      <c r="M219" s="9"/>
      <c r="N219" s="7"/>
      <c r="O219" s="7"/>
      <c r="P219" s="7"/>
      <c r="Q219" s="7"/>
      <c r="R219" s="7"/>
      <c r="S219" s="7"/>
      <c r="T219" s="7"/>
      <c r="U219" s="7"/>
      <c r="V219" s="7"/>
      <c r="W219" s="7"/>
      <c r="X219" s="7"/>
      <c r="Y219" s="9"/>
      <c r="Z219" s="13"/>
      <c r="AA219" s="13"/>
      <c r="AB219" s="13"/>
    </row>
    <row r="220" spans="2:28" ht="20.100000000000001" customHeight="1" x14ac:dyDescent="0.3">
      <c r="B220" s="9"/>
      <c r="C220" s="12"/>
      <c r="D220" s="9"/>
      <c r="E220" s="7"/>
      <c r="F220" s="7"/>
      <c r="G220" s="7"/>
      <c r="H220" s="7"/>
      <c r="I220" s="7"/>
      <c r="J220" s="7"/>
      <c r="K220" s="7"/>
      <c r="L220" s="7"/>
      <c r="M220" s="9"/>
      <c r="N220" s="7"/>
      <c r="O220" s="7"/>
      <c r="P220" s="7"/>
      <c r="Q220" s="7"/>
      <c r="R220" s="7"/>
      <c r="S220" s="7"/>
      <c r="T220" s="7"/>
      <c r="U220" s="7"/>
      <c r="V220" s="7"/>
      <c r="W220" s="7"/>
      <c r="X220" s="7"/>
      <c r="Y220" s="9"/>
      <c r="Z220" s="13"/>
      <c r="AA220" s="13"/>
      <c r="AB220" s="13"/>
    </row>
    <row r="221" spans="2:28" ht="20.100000000000001" customHeight="1" x14ac:dyDescent="0.3">
      <c r="B221" s="9"/>
      <c r="C221" s="12"/>
      <c r="D221" s="9"/>
      <c r="E221" s="7"/>
      <c r="F221" s="7"/>
      <c r="G221" s="7"/>
      <c r="H221" s="7"/>
      <c r="I221" s="7"/>
      <c r="J221" s="7"/>
      <c r="K221" s="7"/>
      <c r="L221" s="7"/>
      <c r="M221" s="9"/>
      <c r="N221" s="7"/>
      <c r="O221" s="7"/>
      <c r="P221" s="7"/>
      <c r="Q221" s="7"/>
      <c r="R221" s="7"/>
      <c r="S221" s="7"/>
      <c r="T221" s="7"/>
      <c r="U221" s="7"/>
      <c r="V221" s="7"/>
      <c r="W221" s="7"/>
      <c r="X221" s="7"/>
      <c r="Y221" s="9"/>
      <c r="Z221" s="13"/>
      <c r="AA221" s="13"/>
      <c r="AB221" s="13"/>
    </row>
    <row r="222" spans="2:28" ht="20.100000000000001" customHeight="1" x14ac:dyDescent="0.3">
      <c r="B222" s="9"/>
      <c r="C222" s="12"/>
      <c r="D222" s="9"/>
      <c r="E222" s="7"/>
      <c r="F222" s="7"/>
      <c r="G222" s="7"/>
      <c r="H222" s="7"/>
      <c r="I222" s="7"/>
      <c r="J222" s="7"/>
      <c r="K222" s="7"/>
      <c r="L222" s="7"/>
      <c r="M222" s="9"/>
      <c r="N222" s="7"/>
      <c r="O222" s="7"/>
      <c r="P222" s="7"/>
      <c r="Q222" s="7"/>
      <c r="R222" s="7"/>
      <c r="S222" s="7"/>
      <c r="T222" s="7"/>
      <c r="U222" s="7"/>
      <c r="V222" s="7"/>
      <c r="W222" s="7"/>
      <c r="X222" s="7"/>
      <c r="Y222" s="9"/>
      <c r="Z222" s="13"/>
      <c r="AA222" s="13"/>
      <c r="AB222" s="13"/>
    </row>
    <row r="223" spans="2:28" ht="20.100000000000001" customHeight="1" x14ac:dyDescent="0.3">
      <c r="B223" s="9"/>
      <c r="C223" s="12"/>
      <c r="D223" s="9"/>
      <c r="E223" s="7"/>
      <c r="F223" s="7"/>
      <c r="G223" s="7"/>
      <c r="H223" s="7"/>
      <c r="I223" s="7"/>
      <c r="J223" s="7"/>
      <c r="K223" s="7"/>
      <c r="L223" s="7"/>
      <c r="M223" s="9"/>
      <c r="N223" s="7"/>
      <c r="O223" s="7"/>
      <c r="P223" s="7"/>
      <c r="Q223" s="7"/>
      <c r="R223" s="7"/>
      <c r="S223" s="7"/>
      <c r="T223" s="7"/>
      <c r="U223" s="7"/>
      <c r="V223" s="7"/>
      <c r="W223" s="7"/>
      <c r="X223" s="7"/>
      <c r="Y223" s="9"/>
      <c r="Z223" s="13"/>
      <c r="AA223" s="13"/>
      <c r="AB223" s="13"/>
    </row>
    <row r="224" spans="2:28" ht="20.100000000000001" customHeight="1" x14ac:dyDescent="0.3">
      <c r="B224" s="9"/>
      <c r="C224" s="12"/>
      <c r="D224" s="9"/>
      <c r="E224" s="7"/>
      <c r="F224" s="7"/>
      <c r="G224" s="7"/>
      <c r="H224" s="7"/>
      <c r="I224" s="7"/>
      <c r="J224" s="7"/>
      <c r="K224" s="7"/>
      <c r="L224" s="7"/>
      <c r="M224" s="9"/>
      <c r="N224" s="7"/>
      <c r="O224" s="7"/>
      <c r="P224" s="7"/>
      <c r="Q224" s="7"/>
      <c r="R224" s="7"/>
      <c r="S224" s="7"/>
      <c r="T224" s="7"/>
      <c r="U224" s="7"/>
      <c r="V224" s="7"/>
      <c r="W224" s="7"/>
      <c r="X224" s="7"/>
      <c r="Y224" s="9"/>
      <c r="Z224" s="13"/>
      <c r="AA224" s="13"/>
      <c r="AB224" s="13"/>
    </row>
    <row r="225" spans="2:28" ht="20.100000000000001" customHeight="1" x14ac:dyDescent="0.3">
      <c r="B225" s="9"/>
      <c r="C225" s="12"/>
      <c r="D225" s="9"/>
      <c r="E225" s="7"/>
      <c r="F225" s="7"/>
      <c r="G225" s="7"/>
      <c r="H225" s="7"/>
      <c r="I225" s="7"/>
      <c r="J225" s="7"/>
      <c r="K225" s="7"/>
      <c r="L225" s="7"/>
      <c r="M225" s="9"/>
      <c r="N225" s="7"/>
      <c r="O225" s="7"/>
      <c r="P225" s="7"/>
      <c r="Q225" s="7"/>
      <c r="R225" s="7"/>
      <c r="S225" s="7"/>
      <c r="T225" s="7"/>
      <c r="U225" s="7"/>
      <c r="V225" s="7"/>
      <c r="W225" s="7"/>
      <c r="X225" s="7"/>
      <c r="Y225" s="9"/>
      <c r="Z225" s="13"/>
      <c r="AA225" s="13"/>
      <c r="AB225" s="13"/>
    </row>
    <row r="226" spans="2:28" ht="20.100000000000001" customHeight="1" x14ac:dyDescent="0.3">
      <c r="B226" s="9"/>
      <c r="C226" s="12"/>
      <c r="D226" s="9"/>
      <c r="E226" s="7"/>
      <c r="F226" s="7"/>
      <c r="G226" s="7"/>
      <c r="H226" s="7"/>
      <c r="I226" s="7"/>
      <c r="J226" s="7"/>
      <c r="K226" s="7"/>
      <c r="L226" s="7"/>
      <c r="M226" s="9"/>
      <c r="N226" s="7"/>
      <c r="O226" s="7"/>
      <c r="P226" s="7"/>
      <c r="Q226" s="7"/>
      <c r="R226" s="7"/>
      <c r="S226" s="7"/>
      <c r="T226" s="7"/>
      <c r="U226" s="7"/>
      <c r="V226" s="7"/>
      <c r="W226" s="7"/>
      <c r="X226" s="7"/>
      <c r="Y226" s="9"/>
      <c r="Z226" s="13"/>
      <c r="AA226" s="13"/>
      <c r="AB226" s="13"/>
    </row>
    <row r="227" spans="2:28" ht="20.100000000000001" customHeight="1" x14ac:dyDescent="0.3">
      <c r="B227" s="9"/>
      <c r="C227" s="12"/>
      <c r="D227" s="9"/>
      <c r="E227" s="7"/>
      <c r="F227" s="7"/>
      <c r="G227" s="7"/>
      <c r="H227" s="7"/>
      <c r="I227" s="7"/>
      <c r="J227" s="7"/>
      <c r="K227" s="7"/>
      <c r="L227" s="7"/>
      <c r="M227" s="9"/>
      <c r="N227" s="7"/>
      <c r="O227" s="7"/>
      <c r="P227" s="7"/>
      <c r="Q227" s="7"/>
      <c r="R227" s="7"/>
      <c r="S227" s="7"/>
      <c r="T227" s="7"/>
      <c r="U227" s="7"/>
      <c r="V227" s="7"/>
      <c r="W227" s="7"/>
      <c r="X227" s="7"/>
      <c r="Y227" s="9"/>
      <c r="Z227" s="13"/>
      <c r="AA227" s="13"/>
      <c r="AB227" s="13"/>
    </row>
    <row r="228" spans="2:28" ht="20.100000000000001" customHeight="1" x14ac:dyDescent="0.3">
      <c r="B228" s="9"/>
      <c r="C228" s="12"/>
      <c r="D228" s="9"/>
      <c r="E228" s="7"/>
      <c r="F228" s="7"/>
      <c r="G228" s="7"/>
      <c r="H228" s="7"/>
      <c r="I228" s="7"/>
      <c r="J228" s="7"/>
      <c r="K228" s="7"/>
      <c r="L228" s="7"/>
      <c r="M228" s="9"/>
      <c r="N228" s="7"/>
      <c r="O228" s="7"/>
      <c r="P228" s="7"/>
      <c r="Q228" s="7"/>
      <c r="R228" s="7"/>
      <c r="S228" s="7"/>
      <c r="T228" s="7"/>
      <c r="U228" s="7"/>
      <c r="V228" s="7"/>
      <c r="W228" s="7"/>
      <c r="X228" s="7"/>
      <c r="Y228" s="9"/>
      <c r="Z228" s="13"/>
      <c r="AA228" s="13"/>
      <c r="AB228" s="13"/>
    </row>
    <row r="229" spans="2:28" ht="20.100000000000001" customHeight="1" x14ac:dyDescent="0.3">
      <c r="B229" s="9"/>
      <c r="C229" s="12"/>
      <c r="D229" s="9"/>
      <c r="E229" s="7"/>
      <c r="F229" s="7"/>
      <c r="G229" s="7"/>
      <c r="H229" s="7"/>
      <c r="I229" s="7"/>
      <c r="J229" s="7"/>
      <c r="K229" s="7"/>
      <c r="L229" s="7"/>
      <c r="M229" s="9"/>
      <c r="N229" s="7"/>
      <c r="O229" s="7"/>
      <c r="P229" s="7"/>
      <c r="Q229" s="7"/>
      <c r="R229" s="7"/>
      <c r="S229" s="7"/>
      <c r="T229" s="7"/>
      <c r="U229" s="7"/>
      <c r="V229" s="7"/>
      <c r="W229" s="7"/>
      <c r="X229" s="7"/>
      <c r="Y229" s="9"/>
      <c r="Z229" s="13"/>
      <c r="AA229" s="13"/>
      <c r="AB229" s="13"/>
    </row>
    <row r="230" spans="2:28" ht="20.100000000000001" customHeight="1" x14ac:dyDescent="0.3">
      <c r="B230" s="9"/>
      <c r="C230" s="12"/>
      <c r="D230" s="9"/>
      <c r="E230" s="7"/>
      <c r="F230" s="7"/>
      <c r="G230" s="7"/>
      <c r="H230" s="7"/>
      <c r="I230" s="7"/>
      <c r="J230" s="7"/>
      <c r="K230" s="7"/>
      <c r="L230" s="7"/>
      <c r="M230" s="9"/>
      <c r="N230" s="7"/>
      <c r="O230" s="7"/>
      <c r="P230" s="7"/>
      <c r="Q230" s="7"/>
      <c r="R230" s="7"/>
      <c r="S230" s="7"/>
      <c r="T230" s="7"/>
      <c r="U230" s="7"/>
      <c r="V230" s="7"/>
      <c r="W230" s="7"/>
      <c r="X230" s="7"/>
      <c r="Y230" s="9"/>
      <c r="Z230" s="13"/>
      <c r="AA230" s="13"/>
      <c r="AB230" s="13"/>
    </row>
    <row r="231" spans="2:28" ht="20.100000000000001" customHeight="1" x14ac:dyDescent="0.3">
      <c r="B231" s="9"/>
      <c r="C231" s="12"/>
      <c r="D231" s="9"/>
      <c r="E231" s="7"/>
      <c r="F231" s="7"/>
      <c r="G231" s="7"/>
      <c r="H231" s="7"/>
      <c r="I231" s="7"/>
      <c r="J231" s="7"/>
      <c r="K231" s="7"/>
      <c r="L231" s="7"/>
      <c r="M231" s="9"/>
      <c r="N231" s="7"/>
      <c r="O231" s="7"/>
      <c r="P231" s="7"/>
      <c r="Q231" s="7"/>
      <c r="R231" s="7"/>
      <c r="S231" s="7"/>
      <c r="T231" s="7"/>
      <c r="U231" s="7"/>
      <c r="V231" s="7"/>
      <c r="W231" s="7"/>
      <c r="X231" s="7"/>
      <c r="Y231" s="9"/>
      <c r="Z231" s="13"/>
      <c r="AA231" s="13"/>
      <c r="AB231" s="13"/>
    </row>
    <row r="232" spans="2:28" ht="20.100000000000001" customHeight="1" x14ac:dyDescent="0.3">
      <c r="B232" s="9"/>
      <c r="C232" s="12"/>
      <c r="D232" s="9"/>
      <c r="E232" s="7"/>
      <c r="F232" s="7"/>
      <c r="G232" s="7"/>
      <c r="H232" s="7"/>
      <c r="I232" s="7"/>
      <c r="J232" s="7"/>
      <c r="K232" s="7"/>
      <c r="L232" s="7"/>
      <c r="M232" s="9"/>
      <c r="N232" s="7"/>
      <c r="O232" s="7"/>
      <c r="P232" s="7"/>
      <c r="Q232" s="7"/>
      <c r="R232" s="7"/>
      <c r="S232" s="7"/>
      <c r="T232" s="7"/>
      <c r="U232" s="7"/>
      <c r="V232" s="7"/>
      <c r="W232" s="7"/>
      <c r="X232" s="7"/>
      <c r="Y232" s="9"/>
      <c r="Z232" s="13"/>
      <c r="AA232" s="13"/>
      <c r="AB232" s="13"/>
    </row>
    <row r="233" spans="2:28" ht="20.100000000000001" customHeight="1" x14ac:dyDescent="0.3">
      <c r="B233" s="9"/>
      <c r="C233" s="12"/>
      <c r="D233" s="9"/>
      <c r="E233" s="7"/>
      <c r="F233" s="7"/>
      <c r="G233" s="7"/>
      <c r="H233" s="7"/>
      <c r="I233" s="7"/>
      <c r="J233" s="7"/>
      <c r="K233" s="7"/>
      <c r="L233" s="7"/>
      <c r="M233" s="9"/>
      <c r="N233" s="7"/>
      <c r="O233" s="7"/>
      <c r="P233" s="7"/>
      <c r="Q233" s="7"/>
      <c r="R233" s="7"/>
      <c r="S233" s="7"/>
      <c r="T233" s="7"/>
      <c r="U233" s="7"/>
      <c r="V233" s="7"/>
      <c r="W233" s="7"/>
      <c r="X233" s="7"/>
      <c r="Y233" s="9"/>
      <c r="Z233" s="13"/>
      <c r="AA233" s="13"/>
      <c r="AB233" s="13"/>
    </row>
    <row r="234" spans="2:28" ht="20.100000000000001" customHeight="1" x14ac:dyDescent="0.3">
      <c r="B234" s="9"/>
      <c r="C234" s="12"/>
      <c r="D234" s="9"/>
      <c r="E234" s="7"/>
      <c r="F234" s="7"/>
      <c r="G234" s="7"/>
      <c r="H234" s="7"/>
      <c r="I234" s="7"/>
      <c r="J234" s="7"/>
      <c r="K234" s="7"/>
      <c r="L234" s="7"/>
      <c r="M234" s="9"/>
      <c r="N234" s="7"/>
      <c r="O234" s="7"/>
      <c r="P234" s="7"/>
      <c r="Q234" s="7"/>
      <c r="R234" s="7"/>
      <c r="S234" s="7"/>
      <c r="T234" s="7"/>
      <c r="U234" s="7"/>
      <c r="V234" s="7"/>
      <c r="W234" s="7"/>
      <c r="X234" s="7"/>
      <c r="Y234" s="9"/>
      <c r="Z234" s="13"/>
      <c r="AA234" s="13"/>
      <c r="AB234" s="13"/>
    </row>
    <row r="235" spans="2:28" ht="20.100000000000001" customHeight="1" x14ac:dyDescent="0.3">
      <c r="B235" s="9"/>
      <c r="C235" s="12"/>
      <c r="D235" s="9"/>
      <c r="E235" s="7"/>
      <c r="F235" s="7"/>
      <c r="G235" s="7"/>
      <c r="H235" s="7"/>
      <c r="I235" s="7"/>
      <c r="J235" s="7"/>
      <c r="K235" s="7"/>
      <c r="L235" s="7"/>
      <c r="M235" s="9"/>
      <c r="N235" s="7"/>
      <c r="O235" s="7"/>
      <c r="P235" s="7"/>
      <c r="Q235" s="7"/>
      <c r="R235" s="7"/>
      <c r="S235" s="7"/>
      <c r="T235" s="7"/>
      <c r="U235" s="7"/>
      <c r="V235" s="7"/>
      <c r="W235" s="7"/>
      <c r="X235" s="7"/>
      <c r="Y235" s="9"/>
      <c r="Z235" s="13"/>
      <c r="AA235" s="13"/>
      <c r="AB235" s="13"/>
    </row>
    <row r="236" spans="2:28" ht="20.100000000000001" customHeight="1" x14ac:dyDescent="0.3">
      <c r="B236" s="9"/>
      <c r="C236" s="12"/>
      <c r="D236" s="9"/>
      <c r="E236" s="7"/>
      <c r="F236" s="7"/>
      <c r="G236" s="7"/>
      <c r="H236" s="7"/>
      <c r="I236" s="7"/>
      <c r="J236" s="7"/>
      <c r="K236" s="7"/>
      <c r="L236" s="7"/>
      <c r="M236" s="9"/>
      <c r="N236" s="7"/>
      <c r="O236" s="7"/>
      <c r="P236" s="7"/>
      <c r="Q236" s="7"/>
      <c r="R236" s="7"/>
      <c r="S236" s="7"/>
      <c r="T236" s="7"/>
      <c r="U236" s="7"/>
      <c r="V236" s="7"/>
      <c r="W236" s="7"/>
      <c r="X236" s="7"/>
      <c r="Y236" s="9"/>
      <c r="Z236" s="13"/>
      <c r="AA236" s="13"/>
      <c r="AB236" s="13"/>
    </row>
    <row r="237" spans="2:28" ht="20.100000000000001" customHeight="1" x14ac:dyDescent="0.3">
      <c r="B237" s="9"/>
      <c r="C237" s="12"/>
      <c r="D237" s="9"/>
      <c r="E237" s="7"/>
      <c r="F237" s="7"/>
      <c r="G237" s="7"/>
      <c r="H237" s="7"/>
      <c r="I237" s="7"/>
      <c r="J237" s="7"/>
      <c r="K237" s="7"/>
      <c r="L237" s="7"/>
      <c r="M237" s="9"/>
      <c r="N237" s="7"/>
      <c r="O237" s="7"/>
      <c r="P237" s="7"/>
      <c r="Q237" s="7"/>
      <c r="R237" s="7"/>
      <c r="S237" s="7"/>
      <c r="T237" s="7"/>
      <c r="U237" s="7"/>
      <c r="V237" s="7"/>
      <c r="W237" s="7"/>
      <c r="X237" s="7"/>
      <c r="Y237" s="9"/>
      <c r="Z237" s="13"/>
      <c r="AA237" s="13"/>
      <c r="AB237" s="13"/>
    </row>
    <row r="238" spans="2:28" ht="20.100000000000001" customHeight="1" x14ac:dyDescent="0.3">
      <c r="B238" s="9"/>
      <c r="C238" s="12"/>
      <c r="D238" s="9"/>
      <c r="E238" s="7"/>
      <c r="F238" s="7"/>
      <c r="G238" s="7"/>
      <c r="H238" s="7"/>
      <c r="I238" s="7"/>
      <c r="J238" s="7"/>
      <c r="K238" s="7"/>
      <c r="L238" s="7"/>
      <c r="M238" s="9"/>
      <c r="N238" s="7"/>
      <c r="O238" s="7"/>
      <c r="P238" s="7"/>
      <c r="Q238" s="7"/>
      <c r="R238" s="7"/>
      <c r="S238" s="7"/>
      <c r="T238" s="7"/>
      <c r="U238" s="7"/>
      <c r="V238" s="7"/>
      <c r="W238" s="7"/>
      <c r="X238" s="7"/>
      <c r="Y238" s="9"/>
      <c r="Z238" s="13"/>
      <c r="AA238" s="13"/>
      <c r="AB238" s="13"/>
    </row>
    <row r="239" spans="2:28" ht="20.100000000000001" customHeight="1" x14ac:dyDescent="0.3">
      <c r="B239" s="9"/>
      <c r="C239" s="12"/>
      <c r="D239" s="9"/>
      <c r="E239" s="7"/>
      <c r="F239" s="7"/>
      <c r="G239" s="7"/>
      <c r="H239" s="7"/>
      <c r="I239" s="7"/>
      <c r="J239" s="7"/>
      <c r="K239" s="7"/>
      <c r="L239" s="7"/>
      <c r="M239" s="9"/>
      <c r="N239" s="7"/>
      <c r="O239" s="7"/>
      <c r="P239" s="7"/>
      <c r="Q239" s="7"/>
      <c r="R239" s="7"/>
      <c r="S239" s="7"/>
      <c r="T239" s="7"/>
      <c r="U239" s="7"/>
      <c r="V239" s="7"/>
      <c r="W239" s="7"/>
      <c r="X239" s="7"/>
      <c r="Y239" s="9"/>
      <c r="Z239" s="13"/>
      <c r="AA239" s="13"/>
      <c r="AB239" s="13"/>
    </row>
    <row r="240" spans="2:28" ht="20.100000000000001" customHeight="1" x14ac:dyDescent="0.3">
      <c r="B240" s="9"/>
      <c r="C240" s="12"/>
      <c r="D240" s="9"/>
      <c r="E240" s="7"/>
      <c r="F240" s="7"/>
      <c r="G240" s="7"/>
      <c r="H240" s="7"/>
      <c r="I240" s="7"/>
      <c r="J240" s="7"/>
      <c r="K240" s="7"/>
      <c r="L240" s="7"/>
      <c r="M240" s="9"/>
      <c r="N240" s="7"/>
      <c r="O240" s="7"/>
      <c r="P240" s="7"/>
      <c r="Q240" s="7"/>
      <c r="R240" s="7"/>
      <c r="S240" s="7"/>
      <c r="T240" s="7"/>
      <c r="U240" s="7"/>
      <c r="V240" s="7"/>
      <c r="W240" s="7"/>
      <c r="X240" s="7"/>
      <c r="Y240" s="9"/>
      <c r="Z240" s="13"/>
      <c r="AA240" s="13"/>
      <c r="AB240" s="13"/>
    </row>
    <row r="241" spans="2:28" ht="20.100000000000001" customHeight="1" x14ac:dyDescent="0.3">
      <c r="B241" s="9"/>
      <c r="C241" s="12"/>
      <c r="D241" s="9"/>
      <c r="E241" s="7"/>
      <c r="F241" s="7"/>
      <c r="G241" s="7"/>
      <c r="H241" s="7"/>
      <c r="I241" s="7"/>
      <c r="J241" s="7"/>
      <c r="K241" s="7"/>
      <c r="L241" s="7"/>
      <c r="M241" s="9"/>
      <c r="N241" s="7"/>
      <c r="O241" s="7"/>
      <c r="P241" s="7"/>
      <c r="Q241" s="7"/>
      <c r="R241" s="7"/>
      <c r="S241" s="7"/>
      <c r="T241" s="7"/>
      <c r="U241" s="7"/>
      <c r="V241" s="7"/>
      <c r="W241" s="7"/>
      <c r="X241" s="7"/>
      <c r="Y241" s="9"/>
      <c r="Z241" s="13"/>
      <c r="AA241" s="13"/>
      <c r="AB241" s="13"/>
    </row>
    <row r="242" spans="2:28" ht="20.100000000000001" customHeight="1" x14ac:dyDescent="0.3">
      <c r="B242" s="9"/>
      <c r="C242" s="12"/>
      <c r="D242" s="9"/>
      <c r="E242" s="7"/>
      <c r="F242" s="7"/>
      <c r="G242" s="7"/>
      <c r="H242" s="7"/>
      <c r="I242" s="7"/>
      <c r="J242" s="7"/>
      <c r="K242" s="7"/>
      <c r="L242" s="7"/>
      <c r="M242" s="9"/>
      <c r="N242" s="7"/>
      <c r="O242" s="7"/>
      <c r="P242" s="7"/>
      <c r="Q242" s="7"/>
      <c r="R242" s="7"/>
      <c r="S242" s="7"/>
      <c r="T242" s="7"/>
      <c r="U242" s="7"/>
      <c r="V242" s="7"/>
      <c r="W242" s="7"/>
      <c r="X242" s="7"/>
      <c r="Y242" s="9"/>
      <c r="Z242" s="13"/>
      <c r="AA242" s="13"/>
      <c r="AB242" s="13"/>
    </row>
    <row r="243" spans="2:28" ht="20.100000000000001" customHeight="1" x14ac:dyDescent="0.3">
      <c r="B243" s="9"/>
      <c r="C243" s="12"/>
      <c r="D243" s="9"/>
      <c r="E243" s="7"/>
      <c r="F243" s="7"/>
      <c r="G243" s="7"/>
      <c r="H243" s="7"/>
      <c r="I243" s="7"/>
      <c r="J243" s="7"/>
      <c r="K243" s="7"/>
      <c r="L243" s="7"/>
      <c r="M243" s="9"/>
      <c r="N243" s="7"/>
      <c r="O243" s="7"/>
      <c r="P243" s="7"/>
      <c r="Q243" s="7"/>
      <c r="R243" s="7"/>
      <c r="S243" s="7"/>
      <c r="T243" s="7"/>
      <c r="U243" s="7"/>
      <c r="V243" s="7"/>
      <c r="W243" s="7"/>
      <c r="X243" s="7"/>
      <c r="Y243" s="9"/>
      <c r="Z243" s="13"/>
      <c r="AA243" s="13"/>
      <c r="AB243" s="13"/>
    </row>
    <row r="244" spans="2:28" ht="20.100000000000001" customHeight="1" x14ac:dyDescent="0.3">
      <c r="B244" s="9"/>
      <c r="C244" s="12"/>
      <c r="D244" s="9"/>
      <c r="E244" s="7"/>
      <c r="F244" s="7"/>
      <c r="G244" s="7"/>
      <c r="H244" s="7"/>
      <c r="I244" s="7"/>
      <c r="J244" s="7"/>
      <c r="K244" s="7"/>
      <c r="L244" s="7"/>
      <c r="M244" s="9"/>
      <c r="N244" s="7"/>
      <c r="O244" s="7"/>
      <c r="P244" s="7"/>
      <c r="Q244" s="7"/>
      <c r="R244" s="7"/>
      <c r="S244" s="7"/>
      <c r="T244" s="7"/>
      <c r="U244" s="7"/>
      <c r="V244" s="7"/>
      <c r="W244" s="7"/>
      <c r="X244" s="7"/>
      <c r="Y244" s="9"/>
      <c r="Z244" s="13"/>
      <c r="AA244" s="13"/>
      <c r="AB244" s="13"/>
    </row>
    <row r="245" spans="2:28" ht="20.100000000000001" customHeight="1" x14ac:dyDescent="0.3">
      <c r="B245" s="9"/>
      <c r="C245" s="12"/>
      <c r="D245" s="9"/>
      <c r="E245" s="7"/>
      <c r="F245" s="7"/>
      <c r="G245" s="7"/>
      <c r="H245" s="7"/>
      <c r="I245" s="7"/>
      <c r="J245" s="7"/>
      <c r="K245" s="7"/>
      <c r="L245" s="7"/>
      <c r="M245" s="9"/>
      <c r="N245" s="7"/>
      <c r="O245" s="7"/>
      <c r="P245" s="7"/>
      <c r="Q245" s="7"/>
      <c r="R245" s="7"/>
      <c r="S245" s="7"/>
      <c r="T245" s="7"/>
      <c r="U245" s="7"/>
      <c r="V245" s="7"/>
      <c r="W245" s="7"/>
      <c r="X245" s="7"/>
      <c r="Y245" s="9"/>
      <c r="Z245" s="13"/>
      <c r="AA245" s="13"/>
      <c r="AB245" s="13"/>
    </row>
    <row r="246" spans="2:28" ht="20.100000000000001" customHeight="1" x14ac:dyDescent="0.3">
      <c r="B246" s="9"/>
      <c r="C246" s="12"/>
      <c r="D246" s="9"/>
      <c r="E246" s="7"/>
      <c r="F246" s="7"/>
      <c r="G246" s="7"/>
      <c r="H246" s="7"/>
      <c r="I246" s="7"/>
      <c r="J246" s="7"/>
      <c r="K246" s="7"/>
      <c r="L246" s="7"/>
      <c r="M246" s="9"/>
      <c r="N246" s="7"/>
      <c r="O246" s="7"/>
      <c r="P246" s="7"/>
      <c r="Q246" s="7"/>
      <c r="R246" s="7"/>
      <c r="S246" s="7"/>
      <c r="T246" s="7"/>
      <c r="U246" s="7"/>
      <c r="V246" s="7"/>
      <c r="W246" s="7"/>
      <c r="X246" s="7"/>
      <c r="Y246" s="9"/>
      <c r="Z246" s="13"/>
      <c r="AA246" s="13"/>
      <c r="AB246" s="13"/>
    </row>
    <row r="247" spans="2:28" ht="20.100000000000001" customHeight="1" x14ac:dyDescent="0.3">
      <c r="B247" s="9"/>
      <c r="C247" s="12"/>
      <c r="D247" s="9"/>
      <c r="E247" s="7"/>
      <c r="F247" s="7"/>
      <c r="G247" s="7"/>
      <c r="H247" s="7"/>
      <c r="I247" s="7"/>
      <c r="J247" s="7"/>
      <c r="K247" s="7"/>
      <c r="L247" s="7"/>
      <c r="M247" s="9"/>
      <c r="N247" s="7"/>
      <c r="O247" s="7"/>
      <c r="P247" s="7"/>
      <c r="Q247" s="7"/>
      <c r="R247" s="7"/>
      <c r="S247" s="7"/>
      <c r="T247" s="7"/>
      <c r="U247" s="7"/>
      <c r="V247" s="7"/>
      <c r="W247" s="7"/>
      <c r="X247" s="7"/>
      <c r="Y247" s="9"/>
      <c r="Z247" s="13"/>
      <c r="AA247" s="13"/>
      <c r="AB247" s="13"/>
    </row>
    <row r="248" spans="2:28" ht="20.100000000000001" customHeight="1" x14ac:dyDescent="0.3">
      <c r="B248" s="9"/>
      <c r="C248" s="12"/>
      <c r="D248" s="9"/>
      <c r="E248" s="7"/>
      <c r="F248" s="7"/>
      <c r="G248" s="7"/>
      <c r="H248" s="7"/>
      <c r="I248" s="7"/>
      <c r="J248" s="7"/>
      <c r="K248" s="7"/>
      <c r="L248" s="7"/>
      <c r="M248" s="9"/>
      <c r="N248" s="7"/>
      <c r="O248" s="7"/>
      <c r="P248" s="7"/>
      <c r="Q248" s="7"/>
      <c r="R248" s="7"/>
      <c r="S248" s="7"/>
      <c r="T248" s="7"/>
      <c r="U248" s="7"/>
      <c r="V248" s="7"/>
      <c r="W248" s="7"/>
      <c r="X248" s="7"/>
      <c r="Y248" s="9"/>
      <c r="Z248" s="13"/>
      <c r="AA248" s="13"/>
      <c r="AB248" s="13"/>
    </row>
    <row r="249" spans="2:28" ht="20.100000000000001" customHeight="1" x14ac:dyDescent="0.3">
      <c r="B249" s="9"/>
      <c r="C249" s="12"/>
      <c r="D249" s="9"/>
      <c r="E249" s="7"/>
      <c r="F249" s="7"/>
      <c r="G249" s="7"/>
      <c r="H249" s="7"/>
      <c r="I249" s="7"/>
      <c r="J249" s="7"/>
      <c r="K249" s="7"/>
      <c r="L249" s="7"/>
      <c r="M249" s="9"/>
      <c r="N249" s="7"/>
      <c r="O249" s="7"/>
      <c r="P249" s="7"/>
      <c r="Q249" s="7"/>
      <c r="R249" s="7"/>
      <c r="S249" s="7"/>
      <c r="T249" s="7"/>
      <c r="U249" s="7"/>
      <c r="V249" s="7"/>
      <c r="W249" s="7"/>
      <c r="X249" s="7"/>
      <c r="Y249" s="9"/>
      <c r="Z249" s="13"/>
      <c r="AA249" s="13"/>
      <c r="AB249" s="13"/>
    </row>
    <row r="250" spans="2:28" ht="20.100000000000001" customHeight="1" x14ac:dyDescent="0.3">
      <c r="B250" s="9"/>
      <c r="C250" s="12"/>
      <c r="D250" s="9"/>
      <c r="E250" s="7"/>
      <c r="F250" s="7"/>
      <c r="G250" s="7"/>
      <c r="H250" s="7"/>
      <c r="I250" s="7"/>
      <c r="J250" s="7"/>
      <c r="K250" s="7"/>
      <c r="L250" s="7"/>
      <c r="M250" s="9"/>
      <c r="N250" s="7"/>
      <c r="O250" s="7"/>
      <c r="P250" s="7"/>
      <c r="Q250" s="7"/>
      <c r="R250" s="7"/>
      <c r="S250" s="7"/>
      <c r="T250" s="7"/>
      <c r="U250" s="7"/>
      <c r="V250" s="7"/>
      <c r="W250" s="7"/>
      <c r="X250" s="7"/>
      <c r="Y250" s="9"/>
      <c r="Z250" s="13"/>
      <c r="AA250" s="13"/>
      <c r="AB250" s="13"/>
    </row>
    <row r="251" spans="2:28" ht="20.100000000000001" customHeight="1" x14ac:dyDescent="0.3">
      <c r="B251" s="9"/>
      <c r="C251" s="12"/>
      <c r="D251" s="9"/>
      <c r="E251" s="7"/>
      <c r="F251" s="7"/>
      <c r="G251" s="7"/>
      <c r="H251" s="7"/>
      <c r="I251" s="7"/>
      <c r="J251" s="7"/>
      <c r="K251" s="7"/>
      <c r="L251" s="7"/>
      <c r="M251" s="9"/>
      <c r="N251" s="7"/>
      <c r="O251" s="7"/>
      <c r="P251" s="7"/>
      <c r="Q251" s="7"/>
      <c r="R251" s="7"/>
      <c r="S251" s="7"/>
      <c r="T251" s="7"/>
      <c r="U251" s="7"/>
      <c r="V251" s="7"/>
      <c r="W251" s="7"/>
      <c r="X251" s="7"/>
      <c r="Y251" s="9"/>
      <c r="Z251" s="13"/>
      <c r="AA251" s="13"/>
      <c r="AB251" s="13"/>
    </row>
    <row r="252" spans="2:28" ht="20.100000000000001" customHeight="1" x14ac:dyDescent="0.3">
      <c r="B252" s="9"/>
      <c r="C252" s="12"/>
      <c r="D252" s="9"/>
      <c r="E252" s="7"/>
      <c r="F252" s="7"/>
      <c r="G252" s="7"/>
      <c r="H252" s="7"/>
      <c r="I252" s="7"/>
      <c r="J252" s="7"/>
      <c r="K252" s="7"/>
      <c r="L252" s="7"/>
      <c r="M252" s="9"/>
      <c r="N252" s="7"/>
      <c r="O252" s="7"/>
      <c r="P252" s="7"/>
      <c r="Q252" s="7"/>
      <c r="R252" s="7"/>
      <c r="S252" s="7"/>
      <c r="T252" s="7"/>
      <c r="U252" s="7"/>
      <c r="V252" s="7"/>
      <c r="W252" s="7"/>
      <c r="X252" s="7"/>
      <c r="Y252" s="9"/>
      <c r="Z252" s="13"/>
      <c r="AA252" s="13"/>
      <c r="AB252" s="13"/>
    </row>
    <row r="253" spans="2:28" ht="20.100000000000001" customHeight="1" x14ac:dyDescent="0.3">
      <c r="B253" s="9"/>
      <c r="C253" s="12"/>
      <c r="D253" s="9"/>
      <c r="E253" s="7"/>
      <c r="F253" s="7"/>
      <c r="G253" s="7"/>
      <c r="H253" s="7"/>
      <c r="I253" s="7"/>
      <c r="J253" s="7"/>
      <c r="K253" s="7"/>
      <c r="L253" s="7"/>
      <c r="M253" s="9"/>
      <c r="N253" s="7"/>
      <c r="O253" s="7"/>
      <c r="P253" s="7"/>
      <c r="Q253" s="7"/>
      <c r="R253" s="7"/>
      <c r="S253" s="7"/>
      <c r="T253" s="7"/>
      <c r="U253" s="7"/>
      <c r="V253" s="7"/>
      <c r="W253" s="7"/>
      <c r="X253" s="7"/>
      <c r="Y253" s="9"/>
      <c r="Z253" s="13"/>
      <c r="AA253" s="13"/>
      <c r="AB253" s="13"/>
    </row>
    <row r="254" spans="2:28" ht="20.100000000000001" customHeight="1" x14ac:dyDescent="0.3">
      <c r="B254" s="9"/>
      <c r="C254" s="12"/>
      <c r="D254" s="9"/>
      <c r="E254" s="7"/>
      <c r="F254" s="7"/>
      <c r="G254" s="7"/>
      <c r="H254" s="7"/>
      <c r="I254" s="7"/>
      <c r="J254" s="7"/>
      <c r="K254" s="7"/>
      <c r="L254" s="7"/>
      <c r="M254" s="9"/>
      <c r="N254" s="7"/>
      <c r="O254" s="7"/>
      <c r="P254" s="7"/>
      <c r="Q254" s="7"/>
      <c r="R254" s="7"/>
      <c r="S254" s="7"/>
      <c r="T254" s="7"/>
      <c r="U254" s="7"/>
      <c r="V254" s="7"/>
      <c r="W254" s="7"/>
      <c r="X254" s="7"/>
      <c r="Y254" s="9"/>
      <c r="Z254" s="13"/>
      <c r="AA254" s="13"/>
      <c r="AB254" s="13"/>
    </row>
    <row r="255" spans="2:28" ht="20.100000000000001" customHeight="1" x14ac:dyDescent="0.3">
      <c r="B255" s="9"/>
      <c r="C255" s="12"/>
      <c r="D255" s="9"/>
      <c r="E255" s="7"/>
      <c r="F255" s="7"/>
      <c r="G255" s="7"/>
      <c r="H255" s="7"/>
      <c r="I255" s="7"/>
      <c r="J255" s="7"/>
      <c r="K255" s="7"/>
      <c r="L255" s="7"/>
      <c r="M255" s="9"/>
      <c r="N255" s="7"/>
      <c r="O255" s="7"/>
      <c r="P255" s="7"/>
      <c r="Q255" s="7"/>
      <c r="R255" s="7"/>
      <c r="S255" s="7"/>
      <c r="T255" s="7"/>
      <c r="U255" s="7"/>
      <c r="V255" s="7"/>
      <c r="W255" s="7"/>
      <c r="X255" s="7"/>
      <c r="Y255" s="9"/>
      <c r="Z255" s="13"/>
      <c r="AA255" s="13"/>
      <c r="AB255" s="13"/>
    </row>
    <row r="256" spans="2:28" ht="20.100000000000001" customHeight="1" x14ac:dyDescent="0.3">
      <c r="B256" s="9"/>
      <c r="C256" s="12"/>
      <c r="D256" s="9"/>
      <c r="E256" s="7"/>
      <c r="F256" s="7"/>
      <c r="G256" s="7"/>
      <c r="H256" s="7"/>
      <c r="I256" s="7"/>
      <c r="J256" s="7"/>
      <c r="K256" s="7"/>
      <c r="L256" s="7"/>
      <c r="M256" s="9"/>
      <c r="N256" s="7"/>
      <c r="O256" s="7"/>
      <c r="P256" s="7"/>
      <c r="Q256" s="7"/>
      <c r="R256" s="7"/>
      <c r="S256" s="7"/>
      <c r="T256" s="7"/>
      <c r="U256" s="7"/>
      <c r="V256" s="7"/>
      <c r="W256" s="7"/>
      <c r="X256" s="7"/>
      <c r="Y256" s="9"/>
      <c r="Z256" s="13"/>
      <c r="AA256" s="13"/>
      <c r="AB256" s="13"/>
    </row>
    <row r="257" spans="2:28" ht="20.100000000000001" customHeight="1" x14ac:dyDescent="0.3">
      <c r="B257" s="9"/>
      <c r="C257" s="12"/>
      <c r="D257" s="9"/>
      <c r="E257" s="7"/>
      <c r="F257" s="7"/>
      <c r="G257" s="7"/>
      <c r="H257" s="7"/>
      <c r="I257" s="7"/>
      <c r="J257" s="7"/>
      <c r="K257" s="7"/>
      <c r="L257" s="7"/>
      <c r="M257" s="9"/>
      <c r="N257" s="7"/>
      <c r="O257" s="7"/>
      <c r="P257" s="7"/>
      <c r="Q257" s="7"/>
      <c r="R257" s="7"/>
      <c r="S257" s="7"/>
      <c r="T257" s="7"/>
      <c r="U257" s="7"/>
      <c r="V257" s="7"/>
      <c r="W257" s="7"/>
      <c r="X257" s="7"/>
      <c r="Y257" s="9"/>
      <c r="Z257" s="13"/>
      <c r="AA257" s="13"/>
      <c r="AB257" s="13"/>
    </row>
    <row r="258" spans="2:28" ht="20.100000000000001" customHeight="1" x14ac:dyDescent="0.3">
      <c r="B258" s="9"/>
      <c r="C258" s="12"/>
      <c r="D258" s="9"/>
      <c r="E258" s="7"/>
      <c r="F258" s="7"/>
      <c r="G258" s="7"/>
      <c r="H258" s="7"/>
      <c r="I258" s="7"/>
      <c r="J258" s="7"/>
      <c r="K258" s="7"/>
      <c r="L258" s="7"/>
      <c r="M258" s="9"/>
      <c r="N258" s="7"/>
      <c r="O258" s="7"/>
      <c r="P258" s="7"/>
      <c r="Q258" s="7"/>
      <c r="R258" s="7"/>
      <c r="S258" s="7"/>
      <c r="T258" s="7"/>
      <c r="U258" s="7"/>
      <c r="V258" s="7"/>
      <c r="W258" s="7"/>
      <c r="X258" s="7"/>
      <c r="Y258" s="9"/>
      <c r="Z258" s="13"/>
      <c r="AA258" s="13"/>
      <c r="AB258" s="13"/>
    </row>
    <row r="259" spans="2:28" ht="20.100000000000001" customHeight="1" x14ac:dyDescent="0.3">
      <c r="B259" s="9"/>
      <c r="C259" s="12"/>
      <c r="D259" s="9"/>
      <c r="E259" s="7"/>
      <c r="F259" s="7"/>
      <c r="G259" s="7"/>
      <c r="H259" s="7"/>
      <c r="I259" s="7"/>
      <c r="J259" s="7"/>
      <c r="K259" s="7"/>
      <c r="L259" s="7"/>
      <c r="M259" s="9"/>
      <c r="N259" s="7"/>
      <c r="O259" s="7"/>
      <c r="P259" s="7"/>
      <c r="Q259" s="7"/>
      <c r="R259" s="7"/>
      <c r="S259" s="7"/>
      <c r="T259" s="7"/>
      <c r="U259" s="7"/>
      <c r="V259" s="7"/>
      <c r="W259" s="7"/>
      <c r="X259" s="7"/>
      <c r="Y259" s="9"/>
      <c r="Z259" s="13"/>
      <c r="AA259" s="13"/>
      <c r="AB259" s="13"/>
    </row>
    <row r="260" spans="2:28" ht="20.100000000000001" customHeight="1" x14ac:dyDescent="0.3">
      <c r="B260" s="9"/>
      <c r="C260" s="12"/>
      <c r="D260" s="9"/>
      <c r="E260" s="7"/>
      <c r="F260" s="7"/>
      <c r="G260" s="7"/>
      <c r="H260" s="7"/>
      <c r="I260" s="7"/>
      <c r="J260" s="7"/>
      <c r="K260" s="7"/>
      <c r="L260" s="7"/>
      <c r="M260" s="9"/>
      <c r="N260" s="7"/>
      <c r="O260" s="7"/>
      <c r="P260" s="7"/>
      <c r="Q260" s="7"/>
      <c r="R260" s="7"/>
      <c r="S260" s="7"/>
      <c r="T260" s="7"/>
      <c r="U260" s="7"/>
      <c r="V260" s="7"/>
      <c r="W260" s="7"/>
      <c r="X260" s="7"/>
      <c r="Y260" s="9"/>
      <c r="Z260" s="13"/>
      <c r="AA260" s="13"/>
      <c r="AB260" s="13"/>
    </row>
    <row r="261" spans="2:28" ht="20.100000000000001" customHeight="1" x14ac:dyDescent="0.3">
      <c r="B261" s="9"/>
      <c r="C261" s="12"/>
      <c r="D261" s="9"/>
      <c r="E261" s="7"/>
      <c r="F261" s="7"/>
      <c r="G261" s="7"/>
      <c r="H261" s="7"/>
      <c r="I261" s="7"/>
      <c r="J261" s="7"/>
      <c r="K261" s="7"/>
      <c r="L261" s="7"/>
      <c r="M261" s="9"/>
      <c r="N261" s="7"/>
      <c r="O261" s="7"/>
      <c r="P261" s="7"/>
      <c r="Q261" s="7"/>
      <c r="R261" s="7"/>
      <c r="S261" s="7"/>
      <c r="T261" s="7"/>
      <c r="U261" s="7"/>
      <c r="V261" s="7"/>
      <c r="W261" s="7"/>
      <c r="X261" s="7"/>
      <c r="Y261" s="9"/>
      <c r="Z261" s="13"/>
      <c r="AA261" s="13"/>
      <c r="AB261" s="13"/>
    </row>
    <row r="262" spans="2:28" ht="20.100000000000001" customHeight="1" x14ac:dyDescent="0.3">
      <c r="B262" s="9"/>
      <c r="C262" s="12"/>
      <c r="D262" s="9"/>
      <c r="E262" s="7"/>
      <c r="F262" s="7"/>
      <c r="G262" s="7"/>
      <c r="H262" s="7"/>
      <c r="I262" s="7"/>
      <c r="J262" s="7"/>
      <c r="K262" s="7"/>
      <c r="L262" s="7"/>
      <c r="M262" s="9"/>
      <c r="N262" s="7"/>
      <c r="O262" s="7"/>
      <c r="P262" s="7"/>
      <c r="Q262" s="7"/>
      <c r="R262" s="7"/>
      <c r="S262" s="7"/>
      <c r="T262" s="7"/>
      <c r="U262" s="7"/>
      <c r="V262" s="7"/>
      <c r="W262" s="7"/>
      <c r="X262" s="7"/>
      <c r="Y262" s="9"/>
      <c r="Z262" s="13"/>
      <c r="AA262" s="13"/>
      <c r="AB262" s="13"/>
    </row>
    <row r="263" spans="2:28" ht="20.100000000000001" customHeight="1" x14ac:dyDescent="0.3">
      <c r="B263" s="9"/>
      <c r="C263" s="12"/>
      <c r="D263" s="9"/>
      <c r="E263" s="7"/>
      <c r="F263" s="7"/>
      <c r="G263" s="7"/>
      <c r="H263" s="7"/>
      <c r="I263" s="7"/>
      <c r="J263" s="7"/>
      <c r="K263" s="7"/>
      <c r="L263" s="7"/>
      <c r="M263" s="9"/>
      <c r="N263" s="7"/>
      <c r="O263" s="7"/>
      <c r="P263" s="7"/>
      <c r="Q263" s="7"/>
      <c r="R263" s="7"/>
      <c r="S263" s="7"/>
      <c r="T263" s="7"/>
      <c r="U263" s="7"/>
      <c r="V263" s="7"/>
      <c r="W263" s="7"/>
      <c r="X263" s="7"/>
      <c r="Y263" s="9"/>
      <c r="Z263" s="13"/>
      <c r="AA263" s="13"/>
      <c r="AB263" s="13"/>
    </row>
    <row r="264" spans="2:28" ht="20.100000000000001" customHeight="1" x14ac:dyDescent="0.3">
      <c r="B264" s="9"/>
      <c r="C264" s="12"/>
      <c r="D264" s="9"/>
      <c r="E264" s="7"/>
      <c r="F264" s="7"/>
      <c r="G264" s="7"/>
      <c r="H264" s="7"/>
      <c r="I264" s="7"/>
      <c r="J264" s="7"/>
      <c r="K264" s="7"/>
      <c r="L264" s="7"/>
      <c r="M264" s="9"/>
      <c r="N264" s="7"/>
      <c r="O264" s="7"/>
      <c r="P264" s="7"/>
      <c r="Q264" s="7"/>
      <c r="R264" s="7"/>
      <c r="S264" s="7"/>
      <c r="T264" s="7"/>
      <c r="U264" s="7"/>
      <c r="V264" s="7"/>
      <c r="W264" s="7"/>
      <c r="X264" s="7"/>
      <c r="Y264" s="9"/>
      <c r="Z264" s="13"/>
      <c r="AA264" s="13"/>
      <c r="AB264" s="13"/>
    </row>
    <row r="265" spans="2:28" ht="20.100000000000001" customHeight="1" x14ac:dyDescent="0.3">
      <c r="B265" s="9"/>
      <c r="C265" s="12"/>
      <c r="D265" s="9"/>
      <c r="E265" s="7"/>
      <c r="F265" s="7"/>
      <c r="G265" s="7"/>
      <c r="H265" s="7"/>
      <c r="I265" s="7"/>
      <c r="J265" s="7"/>
      <c r="K265" s="7"/>
      <c r="L265" s="7"/>
      <c r="M265" s="9"/>
      <c r="N265" s="7"/>
      <c r="O265" s="7"/>
      <c r="P265" s="7"/>
      <c r="Q265" s="7"/>
      <c r="R265" s="7"/>
      <c r="S265" s="7"/>
      <c r="T265" s="7"/>
      <c r="U265" s="7"/>
      <c r="V265" s="7"/>
      <c r="W265" s="7"/>
      <c r="X265" s="7"/>
      <c r="Y265" s="9"/>
      <c r="Z265" s="13"/>
      <c r="AA265" s="13"/>
      <c r="AB265" s="13"/>
    </row>
    <row r="266" spans="2:28" ht="20.100000000000001" customHeight="1" x14ac:dyDescent="0.3">
      <c r="B266" s="9"/>
      <c r="C266" s="12"/>
      <c r="D266" s="9"/>
      <c r="E266" s="7"/>
      <c r="F266" s="7"/>
      <c r="G266" s="7"/>
      <c r="H266" s="7"/>
      <c r="I266" s="7"/>
      <c r="J266" s="7"/>
      <c r="K266" s="7"/>
      <c r="L266" s="7"/>
      <c r="M266" s="9"/>
      <c r="N266" s="7"/>
      <c r="O266" s="7"/>
      <c r="P266" s="7"/>
      <c r="Q266" s="7"/>
      <c r="R266" s="7"/>
      <c r="S266" s="7"/>
      <c r="T266" s="7"/>
      <c r="U266" s="7"/>
      <c r="V266" s="7"/>
      <c r="W266" s="7"/>
      <c r="X266" s="7"/>
      <c r="Y266" s="9"/>
      <c r="Z266" s="13"/>
      <c r="AA266" s="13"/>
      <c r="AB266" s="13"/>
    </row>
    <row r="267" spans="2:28" ht="20.100000000000001" customHeight="1" x14ac:dyDescent="0.3">
      <c r="B267" s="9"/>
      <c r="C267" s="12"/>
      <c r="D267" s="9"/>
      <c r="E267" s="7"/>
      <c r="F267" s="7"/>
      <c r="G267" s="7"/>
      <c r="H267" s="7"/>
      <c r="I267" s="7"/>
      <c r="J267" s="7"/>
      <c r="K267" s="7"/>
      <c r="L267" s="7"/>
      <c r="M267" s="9"/>
      <c r="N267" s="7"/>
      <c r="O267" s="7"/>
      <c r="P267" s="7"/>
      <c r="Q267" s="7"/>
      <c r="R267" s="7"/>
      <c r="S267" s="7"/>
      <c r="T267" s="7"/>
      <c r="U267" s="7"/>
      <c r="V267" s="7"/>
      <c r="W267" s="7"/>
      <c r="X267" s="7"/>
      <c r="Y267" s="9"/>
      <c r="Z267" s="13"/>
      <c r="AA267" s="13"/>
      <c r="AB267" s="13"/>
    </row>
    <row r="268" spans="2:28" ht="20.100000000000001" customHeight="1" x14ac:dyDescent="0.3">
      <c r="B268" s="9"/>
      <c r="C268" s="12"/>
      <c r="D268" s="9"/>
      <c r="E268" s="7"/>
      <c r="F268" s="7"/>
      <c r="G268" s="7"/>
      <c r="H268" s="7"/>
      <c r="I268" s="7"/>
      <c r="J268" s="7"/>
      <c r="K268" s="7"/>
      <c r="L268" s="7"/>
      <c r="M268" s="9"/>
      <c r="N268" s="7"/>
      <c r="O268" s="7"/>
      <c r="P268" s="7"/>
      <c r="Q268" s="7"/>
      <c r="R268" s="7"/>
      <c r="S268" s="7"/>
      <c r="T268" s="7"/>
      <c r="U268" s="7"/>
      <c r="V268" s="7"/>
      <c r="W268" s="7"/>
      <c r="X268" s="7"/>
      <c r="Y268" s="9"/>
      <c r="Z268" s="13"/>
      <c r="AA268" s="13"/>
      <c r="AB268" s="13"/>
    </row>
    <row r="269" spans="2:28" ht="20.100000000000001" customHeight="1" x14ac:dyDescent="0.3">
      <c r="B269" s="9"/>
      <c r="C269" s="12"/>
      <c r="D269" s="9"/>
      <c r="E269" s="7"/>
      <c r="F269" s="7"/>
      <c r="G269" s="7"/>
      <c r="H269" s="7"/>
      <c r="I269" s="7"/>
      <c r="J269" s="7"/>
      <c r="K269" s="7"/>
      <c r="L269" s="7"/>
      <c r="M269" s="9"/>
      <c r="N269" s="7"/>
      <c r="O269" s="7"/>
      <c r="P269" s="7"/>
      <c r="Q269" s="7"/>
      <c r="R269" s="7"/>
      <c r="S269" s="7"/>
      <c r="T269" s="7"/>
      <c r="U269" s="7"/>
      <c r="V269" s="7"/>
      <c r="W269" s="7"/>
      <c r="X269" s="7"/>
      <c r="Y269" s="9"/>
      <c r="Z269" s="13"/>
      <c r="AA269" s="13"/>
      <c r="AB269" s="13"/>
    </row>
    <row r="270" spans="2:28" ht="20.100000000000001" customHeight="1" x14ac:dyDescent="0.3">
      <c r="B270" s="9"/>
      <c r="C270" s="12"/>
      <c r="D270" s="9"/>
      <c r="E270" s="7"/>
      <c r="F270" s="7"/>
      <c r="G270" s="7"/>
      <c r="H270" s="7"/>
      <c r="I270" s="7"/>
      <c r="J270" s="7"/>
      <c r="K270" s="7"/>
      <c r="L270" s="7"/>
      <c r="M270" s="9"/>
      <c r="N270" s="7"/>
      <c r="O270" s="7"/>
      <c r="P270" s="7"/>
      <c r="Q270" s="7"/>
      <c r="R270" s="7"/>
      <c r="S270" s="7"/>
      <c r="T270" s="7"/>
      <c r="U270" s="7"/>
      <c r="V270" s="7"/>
      <c r="W270" s="7"/>
      <c r="X270" s="7"/>
      <c r="Y270" s="9"/>
      <c r="Z270" s="13"/>
      <c r="AA270" s="13"/>
      <c r="AB270" s="13"/>
    </row>
    <row r="271" spans="2:28" ht="20.100000000000001" customHeight="1" x14ac:dyDescent="0.3">
      <c r="B271" s="9"/>
      <c r="C271" s="12"/>
      <c r="D271" s="9"/>
      <c r="E271" s="7"/>
      <c r="F271" s="7"/>
      <c r="G271" s="7"/>
      <c r="H271" s="7"/>
      <c r="I271" s="7"/>
      <c r="J271" s="7"/>
      <c r="K271" s="7"/>
      <c r="L271" s="7"/>
      <c r="M271" s="9"/>
      <c r="N271" s="7"/>
      <c r="O271" s="7"/>
      <c r="P271" s="7"/>
      <c r="Q271" s="7"/>
      <c r="R271" s="7"/>
      <c r="S271" s="7"/>
      <c r="T271" s="7"/>
      <c r="U271" s="7"/>
      <c r="V271" s="7"/>
      <c r="W271" s="7"/>
      <c r="X271" s="7"/>
      <c r="Y271" s="9"/>
      <c r="Z271" s="13"/>
      <c r="AA271" s="13"/>
      <c r="AB271" s="13"/>
    </row>
    <row r="272" spans="2:28" ht="20.100000000000001" customHeight="1" x14ac:dyDescent="0.3">
      <c r="B272" s="9"/>
      <c r="C272" s="12"/>
      <c r="D272" s="9"/>
      <c r="E272" s="7"/>
      <c r="F272" s="7"/>
      <c r="G272" s="7"/>
      <c r="H272" s="7"/>
      <c r="I272" s="7"/>
      <c r="J272" s="7"/>
      <c r="K272" s="7"/>
      <c r="L272" s="7"/>
      <c r="M272" s="9"/>
      <c r="N272" s="7"/>
      <c r="O272" s="7"/>
      <c r="P272" s="7"/>
      <c r="Q272" s="7"/>
      <c r="R272" s="7"/>
      <c r="S272" s="7"/>
      <c r="T272" s="7"/>
      <c r="U272" s="7"/>
      <c r="V272" s="7"/>
      <c r="W272" s="7"/>
      <c r="X272" s="7"/>
      <c r="Y272" s="9"/>
      <c r="Z272" s="13"/>
      <c r="AA272" s="13"/>
      <c r="AB272" s="13"/>
    </row>
    <row r="273" spans="2:28" ht="20.100000000000001" customHeight="1" x14ac:dyDescent="0.3">
      <c r="B273" s="9"/>
      <c r="C273" s="12"/>
      <c r="D273" s="9"/>
      <c r="E273" s="7"/>
      <c r="F273" s="7"/>
      <c r="G273" s="7"/>
      <c r="H273" s="7"/>
      <c r="I273" s="7"/>
      <c r="J273" s="7"/>
      <c r="K273" s="7"/>
      <c r="L273" s="7"/>
      <c r="M273" s="9"/>
      <c r="N273" s="7"/>
      <c r="O273" s="7"/>
      <c r="P273" s="7"/>
      <c r="Q273" s="7"/>
      <c r="R273" s="7"/>
      <c r="S273" s="7"/>
      <c r="T273" s="7"/>
      <c r="U273" s="7"/>
      <c r="V273" s="7"/>
      <c r="W273" s="7"/>
      <c r="X273" s="7"/>
      <c r="Y273" s="9"/>
      <c r="Z273" s="13"/>
      <c r="AA273" s="13"/>
      <c r="AB273" s="13"/>
    </row>
    <row r="274" spans="2:28" ht="20.100000000000001" customHeight="1" x14ac:dyDescent="0.3">
      <c r="B274" s="9"/>
      <c r="C274" s="12"/>
      <c r="D274" s="9"/>
      <c r="E274" s="7"/>
      <c r="F274" s="7"/>
      <c r="G274" s="7"/>
      <c r="H274" s="7"/>
      <c r="I274" s="7"/>
      <c r="J274" s="7"/>
      <c r="K274" s="7"/>
      <c r="L274" s="7"/>
      <c r="M274" s="9"/>
      <c r="N274" s="7"/>
      <c r="O274" s="7"/>
      <c r="P274" s="7"/>
      <c r="Q274" s="7"/>
      <c r="R274" s="7"/>
      <c r="S274" s="7"/>
      <c r="T274" s="7"/>
      <c r="U274" s="7"/>
      <c r="V274" s="7"/>
      <c r="W274" s="7"/>
      <c r="X274" s="7"/>
      <c r="Y274" s="9"/>
      <c r="Z274" s="13"/>
      <c r="AA274" s="13"/>
      <c r="AB274" s="13"/>
    </row>
    <row r="275" spans="2:28" ht="20.100000000000001" customHeight="1" x14ac:dyDescent="0.3">
      <c r="B275" s="9"/>
      <c r="C275" s="12"/>
      <c r="D275" s="9"/>
      <c r="E275" s="7"/>
      <c r="F275" s="7"/>
      <c r="G275" s="7"/>
      <c r="H275" s="7"/>
      <c r="I275" s="7"/>
      <c r="J275" s="7"/>
      <c r="K275" s="7"/>
      <c r="L275" s="7"/>
      <c r="M275" s="9"/>
      <c r="N275" s="7"/>
      <c r="O275" s="7"/>
      <c r="P275" s="7"/>
      <c r="Q275" s="7"/>
      <c r="R275" s="7"/>
      <c r="S275" s="7"/>
      <c r="T275" s="7"/>
      <c r="U275" s="7"/>
      <c r="V275" s="7"/>
      <c r="W275" s="7"/>
      <c r="X275" s="7"/>
      <c r="Y275" s="9"/>
      <c r="Z275" s="13"/>
      <c r="AA275" s="13"/>
      <c r="AB275" s="13"/>
    </row>
    <row r="276" spans="2:28" ht="20.100000000000001" customHeight="1" x14ac:dyDescent="0.3">
      <c r="B276" s="9"/>
      <c r="C276" s="12"/>
      <c r="D276" s="9"/>
      <c r="E276" s="7"/>
      <c r="F276" s="7"/>
      <c r="G276" s="7"/>
      <c r="H276" s="7"/>
      <c r="I276" s="7"/>
      <c r="J276" s="7"/>
      <c r="K276" s="7"/>
      <c r="L276" s="7"/>
      <c r="M276" s="9"/>
      <c r="N276" s="7"/>
      <c r="O276" s="7"/>
      <c r="P276" s="7"/>
      <c r="Q276" s="7"/>
      <c r="R276" s="7"/>
      <c r="S276" s="7"/>
      <c r="T276" s="7"/>
      <c r="U276" s="7"/>
      <c r="V276" s="7"/>
      <c r="W276" s="7"/>
      <c r="X276" s="7"/>
      <c r="Y276" s="9"/>
      <c r="Z276" s="13"/>
      <c r="AA276" s="13"/>
      <c r="AB276" s="13"/>
    </row>
    <row r="277" spans="2:28" ht="20.100000000000001" customHeight="1" x14ac:dyDescent="0.3">
      <c r="B277" s="9"/>
      <c r="C277" s="12"/>
      <c r="D277" s="9"/>
      <c r="E277" s="7"/>
      <c r="F277" s="7"/>
      <c r="G277" s="7"/>
      <c r="H277" s="7"/>
      <c r="I277" s="7"/>
      <c r="J277" s="7"/>
      <c r="K277" s="7"/>
      <c r="L277" s="7"/>
      <c r="M277" s="9"/>
      <c r="N277" s="7"/>
      <c r="O277" s="7"/>
      <c r="P277" s="7"/>
      <c r="Q277" s="7"/>
      <c r="R277" s="7"/>
      <c r="S277" s="7"/>
      <c r="T277" s="7"/>
      <c r="U277" s="7"/>
      <c r="V277" s="7"/>
      <c r="W277" s="7"/>
      <c r="X277" s="7"/>
      <c r="Y277" s="9"/>
      <c r="Z277" s="13"/>
      <c r="AA277" s="13"/>
      <c r="AB277" s="13"/>
    </row>
    <row r="278" spans="2:28" ht="20.100000000000001" customHeight="1" x14ac:dyDescent="0.3">
      <c r="B278" s="9"/>
      <c r="C278" s="12"/>
      <c r="D278" s="9"/>
      <c r="E278" s="7"/>
      <c r="F278" s="7"/>
      <c r="G278" s="7"/>
      <c r="H278" s="7"/>
      <c r="I278" s="7"/>
      <c r="J278" s="7"/>
      <c r="K278" s="7"/>
      <c r="L278" s="7"/>
      <c r="M278" s="9"/>
      <c r="N278" s="7"/>
      <c r="O278" s="7"/>
      <c r="P278" s="7"/>
      <c r="Q278" s="7"/>
      <c r="R278" s="7"/>
      <c r="S278" s="7"/>
      <c r="T278" s="7"/>
      <c r="U278" s="7"/>
      <c r="V278" s="7"/>
      <c r="W278" s="7"/>
      <c r="X278" s="7"/>
      <c r="Y278" s="9"/>
      <c r="Z278" s="13"/>
      <c r="AA278" s="13"/>
      <c r="AB278" s="13"/>
    </row>
    <row r="279" spans="2:28" ht="20.100000000000001" customHeight="1" x14ac:dyDescent="0.3">
      <c r="B279" s="9"/>
      <c r="C279" s="12"/>
      <c r="D279" s="9"/>
      <c r="E279" s="7"/>
      <c r="F279" s="7"/>
      <c r="G279" s="7"/>
      <c r="H279" s="7"/>
      <c r="I279" s="7"/>
      <c r="J279" s="7"/>
      <c r="K279" s="7"/>
      <c r="L279" s="7"/>
      <c r="M279" s="9"/>
      <c r="N279" s="7"/>
      <c r="O279" s="7"/>
      <c r="P279" s="7"/>
      <c r="Q279" s="7"/>
      <c r="R279" s="7"/>
      <c r="S279" s="7"/>
      <c r="T279" s="7"/>
      <c r="U279" s="7"/>
      <c r="V279" s="7"/>
      <c r="W279" s="7"/>
      <c r="X279" s="7"/>
      <c r="Y279" s="9"/>
      <c r="Z279" s="13"/>
      <c r="AA279" s="13"/>
      <c r="AB279" s="13"/>
    </row>
    <row r="280" spans="2:28" ht="20.100000000000001" customHeight="1" x14ac:dyDescent="0.3">
      <c r="B280" s="9"/>
      <c r="C280" s="12"/>
      <c r="D280" s="9"/>
      <c r="E280" s="7"/>
      <c r="F280" s="7"/>
      <c r="G280" s="7"/>
      <c r="H280" s="7"/>
      <c r="I280" s="7"/>
      <c r="J280" s="7"/>
      <c r="K280" s="7"/>
      <c r="L280" s="7"/>
      <c r="M280" s="9"/>
      <c r="N280" s="7"/>
      <c r="O280" s="7"/>
      <c r="P280" s="7"/>
      <c r="Q280" s="7"/>
      <c r="R280" s="7"/>
      <c r="S280" s="7"/>
      <c r="T280" s="7"/>
      <c r="U280" s="7"/>
      <c r="V280" s="7"/>
      <c r="W280" s="7"/>
      <c r="X280" s="7"/>
      <c r="Y280" s="9"/>
      <c r="Z280" s="13"/>
      <c r="AA280" s="13"/>
      <c r="AB280" s="13"/>
    </row>
    <row r="281" spans="2:28" ht="20.100000000000001" customHeight="1" x14ac:dyDescent="0.3">
      <c r="B281" s="9"/>
      <c r="C281" s="12"/>
      <c r="D281" s="9"/>
      <c r="E281" s="7"/>
      <c r="F281" s="7"/>
      <c r="G281" s="7"/>
      <c r="H281" s="7"/>
      <c r="I281" s="7"/>
      <c r="J281" s="7"/>
      <c r="K281" s="7"/>
      <c r="L281" s="7"/>
      <c r="M281" s="9"/>
      <c r="N281" s="7"/>
      <c r="O281" s="7"/>
      <c r="P281" s="7"/>
      <c r="Q281" s="7"/>
      <c r="R281" s="7"/>
      <c r="S281" s="7"/>
      <c r="T281" s="7"/>
      <c r="U281" s="7"/>
      <c r="V281" s="7"/>
      <c r="W281" s="7"/>
      <c r="X281" s="7"/>
      <c r="Y281" s="9"/>
      <c r="Z281" s="13"/>
      <c r="AA281" s="13"/>
      <c r="AB281" s="13"/>
    </row>
    <row r="282" spans="2:28" ht="20.100000000000001" customHeight="1" x14ac:dyDescent="0.3">
      <c r="B282" s="9"/>
      <c r="C282" s="12"/>
      <c r="D282" s="9"/>
      <c r="E282" s="7"/>
      <c r="F282" s="7"/>
      <c r="G282" s="7"/>
      <c r="H282" s="7"/>
      <c r="I282" s="7"/>
      <c r="J282" s="7"/>
      <c r="K282" s="7"/>
      <c r="L282" s="7"/>
      <c r="M282" s="9"/>
      <c r="N282" s="7"/>
      <c r="O282" s="7"/>
      <c r="P282" s="7"/>
      <c r="Q282" s="7"/>
      <c r="R282" s="7"/>
      <c r="S282" s="7"/>
      <c r="T282" s="7"/>
      <c r="U282" s="7"/>
      <c r="V282" s="7"/>
      <c r="W282" s="7"/>
      <c r="X282" s="7"/>
      <c r="Y282" s="9"/>
      <c r="Z282" s="13"/>
      <c r="AA282" s="13"/>
      <c r="AB282" s="13"/>
    </row>
    <row r="283" spans="2:28" ht="20.100000000000001" customHeight="1" x14ac:dyDescent="0.3">
      <c r="B283" s="9"/>
      <c r="C283" s="12"/>
      <c r="D283" s="9"/>
      <c r="E283" s="7"/>
      <c r="F283" s="7"/>
      <c r="G283" s="7"/>
      <c r="H283" s="7"/>
      <c r="I283" s="7"/>
      <c r="J283" s="7"/>
      <c r="K283" s="7"/>
      <c r="L283" s="7"/>
      <c r="M283" s="9"/>
      <c r="N283" s="7"/>
      <c r="O283" s="7"/>
      <c r="P283" s="7"/>
      <c r="Q283" s="7"/>
      <c r="R283" s="7"/>
      <c r="S283" s="7"/>
      <c r="T283" s="7"/>
      <c r="U283" s="7"/>
      <c r="V283" s="7"/>
      <c r="W283" s="7"/>
      <c r="X283" s="7"/>
      <c r="Y283" s="9"/>
      <c r="Z283" s="13"/>
      <c r="AA283" s="13"/>
      <c r="AB283" s="13"/>
    </row>
    <row r="284" spans="2:28" ht="20.100000000000001" customHeight="1" x14ac:dyDescent="0.3">
      <c r="B284" s="9"/>
      <c r="C284" s="12"/>
      <c r="D284" s="9"/>
      <c r="E284" s="7"/>
      <c r="F284" s="7"/>
      <c r="G284" s="7"/>
      <c r="H284" s="7"/>
      <c r="I284" s="7"/>
      <c r="J284" s="7"/>
      <c r="K284" s="7"/>
      <c r="L284" s="7"/>
      <c r="M284" s="9"/>
      <c r="N284" s="7"/>
      <c r="O284" s="7"/>
      <c r="P284" s="7"/>
      <c r="Q284" s="7"/>
      <c r="R284" s="7"/>
      <c r="S284" s="7"/>
      <c r="T284" s="7"/>
      <c r="U284" s="7"/>
      <c r="V284" s="7"/>
      <c r="W284" s="7"/>
      <c r="X284" s="7"/>
      <c r="Y284" s="9"/>
      <c r="Z284" s="13"/>
      <c r="AA284" s="13"/>
      <c r="AB284" s="13"/>
    </row>
    <row r="285" spans="2:28" ht="20.100000000000001" customHeight="1" x14ac:dyDescent="0.3">
      <c r="B285" s="9"/>
      <c r="C285" s="12"/>
      <c r="D285" s="9"/>
      <c r="E285" s="7"/>
      <c r="F285" s="7"/>
      <c r="G285" s="7"/>
      <c r="H285" s="7"/>
      <c r="I285" s="7"/>
      <c r="J285" s="7"/>
      <c r="K285" s="7"/>
      <c r="L285" s="7"/>
      <c r="M285" s="9"/>
      <c r="N285" s="7"/>
      <c r="O285" s="7"/>
      <c r="P285" s="7"/>
      <c r="Q285" s="7"/>
      <c r="R285" s="7"/>
      <c r="S285" s="7"/>
      <c r="T285" s="7"/>
      <c r="U285" s="7"/>
      <c r="V285" s="7"/>
      <c r="W285" s="7"/>
      <c r="X285" s="7"/>
      <c r="Y285" s="9"/>
      <c r="Z285" s="13"/>
      <c r="AA285" s="13"/>
      <c r="AB285" s="13"/>
    </row>
    <row r="286" spans="2:28" ht="20.100000000000001" customHeight="1" x14ac:dyDescent="0.3">
      <c r="B286" s="9"/>
      <c r="C286" s="12"/>
      <c r="D286" s="9"/>
      <c r="E286" s="7"/>
      <c r="F286" s="7"/>
      <c r="G286" s="7"/>
      <c r="H286" s="7"/>
      <c r="I286" s="7"/>
      <c r="J286" s="7"/>
      <c r="K286" s="7"/>
      <c r="L286" s="7"/>
      <c r="M286" s="9"/>
      <c r="N286" s="7"/>
      <c r="O286" s="7"/>
      <c r="P286" s="7"/>
      <c r="Q286" s="7"/>
      <c r="R286" s="7"/>
      <c r="S286" s="7"/>
      <c r="T286" s="7"/>
      <c r="U286" s="7"/>
      <c r="V286" s="7"/>
      <c r="W286" s="7"/>
      <c r="X286" s="7"/>
      <c r="Y286" s="9"/>
      <c r="Z286" s="13"/>
      <c r="AA286" s="13"/>
      <c r="AB286" s="13"/>
    </row>
    <row r="287" spans="2:28" ht="20.100000000000001" customHeight="1" x14ac:dyDescent="0.3">
      <c r="B287" s="9"/>
      <c r="C287" s="12"/>
      <c r="D287" s="9"/>
      <c r="E287" s="7"/>
      <c r="F287" s="7"/>
      <c r="G287" s="7"/>
      <c r="H287" s="7"/>
      <c r="I287" s="7"/>
      <c r="J287" s="7"/>
      <c r="K287" s="7"/>
      <c r="L287" s="7"/>
      <c r="M287" s="9"/>
      <c r="N287" s="7"/>
      <c r="O287" s="7"/>
      <c r="P287" s="7"/>
      <c r="Q287" s="7"/>
      <c r="R287" s="7"/>
      <c r="S287" s="7"/>
      <c r="T287" s="7"/>
      <c r="U287" s="7"/>
      <c r="V287" s="7"/>
      <c r="W287" s="7"/>
      <c r="X287" s="7"/>
      <c r="Y287" s="9"/>
      <c r="Z287" s="13"/>
      <c r="AA287" s="13"/>
      <c r="AB287" s="13"/>
    </row>
    <row r="288" spans="2:28" ht="20.100000000000001" customHeight="1" x14ac:dyDescent="0.3">
      <c r="B288" s="9"/>
      <c r="C288" s="12"/>
      <c r="D288" s="9"/>
      <c r="E288" s="7"/>
      <c r="F288" s="7"/>
      <c r="G288" s="7"/>
      <c r="H288" s="7"/>
      <c r="I288" s="7"/>
      <c r="J288" s="7"/>
      <c r="K288" s="7"/>
      <c r="L288" s="7"/>
      <c r="M288" s="9"/>
      <c r="N288" s="7"/>
      <c r="O288" s="7"/>
      <c r="P288" s="7"/>
      <c r="Q288" s="7"/>
      <c r="R288" s="7"/>
      <c r="S288" s="7"/>
      <c r="T288" s="7"/>
      <c r="U288" s="7"/>
      <c r="V288" s="7"/>
      <c r="W288" s="7"/>
      <c r="X288" s="7"/>
      <c r="Y288" s="9"/>
      <c r="Z288" s="13"/>
      <c r="AA288" s="13"/>
      <c r="AB288" s="13"/>
    </row>
    <row r="289" spans="2:28" ht="20.100000000000001" customHeight="1" x14ac:dyDescent="0.3">
      <c r="B289" s="9"/>
      <c r="C289" s="12"/>
      <c r="D289" s="9"/>
      <c r="E289" s="7"/>
      <c r="F289" s="7"/>
      <c r="G289" s="7"/>
      <c r="H289" s="7"/>
      <c r="I289" s="7"/>
      <c r="J289" s="7"/>
      <c r="K289" s="7"/>
      <c r="L289" s="7"/>
      <c r="M289" s="9"/>
      <c r="N289" s="7"/>
      <c r="O289" s="7"/>
      <c r="P289" s="7"/>
      <c r="Q289" s="7"/>
      <c r="R289" s="7"/>
      <c r="S289" s="7"/>
      <c r="T289" s="7"/>
      <c r="U289" s="7"/>
      <c r="V289" s="7"/>
      <c r="W289" s="7"/>
      <c r="X289" s="7"/>
      <c r="Y289" s="9"/>
      <c r="Z289" s="13"/>
      <c r="AA289" s="13"/>
      <c r="AB289" s="13"/>
    </row>
    <row r="290" spans="2:28" ht="20.100000000000001" customHeight="1" x14ac:dyDescent="0.3">
      <c r="B290" s="9"/>
      <c r="C290" s="12"/>
      <c r="D290" s="9"/>
      <c r="E290" s="7"/>
      <c r="F290" s="7"/>
      <c r="G290" s="7"/>
      <c r="H290" s="7"/>
      <c r="I290" s="7"/>
      <c r="J290" s="7"/>
      <c r="K290" s="7"/>
      <c r="L290" s="7"/>
      <c r="M290" s="9"/>
      <c r="N290" s="7"/>
      <c r="O290" s="7"/>
      <c r="P290" s="7"/>
      <c r="Q290" s="7"/>
      <c r="R290" s="7"/>
      <c r="S290" s="7"/>
      <c r="T290" s="7"/>
      <c r="U290" s="7"/>
      <c r="V290" s="7"/>
      <c r="W290" s="7"/>
      <c r="X290" s="7"/>
      <c r="Y290" s="9"/>
      <c r="Z290" s="13"/>
      <c r="AA290" s="13"/>
      <c r="AB290" s="13"/>
    </row>
    <row r="291" spans="2:28" ht="20.100000000000001" customHeight="1" x14ac:dyDescent="0.3">
      <c r="B291" s="9"/>
      <c r="C291" s="12"/>
      <c r="D291" s="9"/>
      <c r="E291" s="7"/>
      <c r="F291" s="7"/>
      <c r="G291" s="7"/>
      <c r="H291" s="7"/>
      <c r="I291" s="7"/>
      <c r="J291" s="7"/>
      <c r="K291" s="7"/>
      <c r="L291" s="7"/>
      <c r="M291" s="9"/>
      <c r="N291" s="7"/>
      <c r="O291" s="7"/>
      <c r="P291" s="7"/>
      <c r="Q291" s="7"/>
      <c r="R291" s="7"/>
      <c r="S291" s="7"/>
      <c r="T291" s="7"/>
      <c r="U291" s="7"/>
      <c r="V291" s="7"/>
      <c r="W291" s="7"/>
      <c r="X291" s="7"/>
      <c r="Y291" s="9"/>
      <c r="Z291" s="13"/>
      <c r="AA291" s="13"/>
      <c r="AB291" s="13"/>
    </row>
    <row r="292" spans="2:28" ht="20.100000000000001" customHeight="1" x14ac:dyDescent="0.3">
      <c r="B292" s="9"/>
      <c r="C292" s="12"/>
      <c r="D292" s="9"/>
      <c r="E292" s="7"/>
      <c r="F292" s="7"/>
      <c r="G292" s="7"/>
      <c r="H292" s="7"/>
      <c r="I292" s="7"/>
      <c r="J292" s="7"/>
      <c r="K292" s="7"/>
      <c r="L292" s="7"/>
      <c r="M292" s="9"/>
      <c r="N292" s="7"/>
      <c r="O292" s="7"/>
      <c r="P292" s="7"/>
      <c r="Q292" s="7"/>
      <c r="R292" s="7"/>
      <c r="S292" s="7"/>
      <c r="T292" s="7"/>
      <c r="U292" s="7"/>
      <c r="V292" s="7"/>
      <c r="W292" s="7"/>
      <c r="X292" s="7"/>
      <c r="Y292" s="9"/>
      <c r="Z292" s="13"/>
      <c r="AA292" s="13"/>
      <c r="AB292" s="13"/>
    </row>
    <row r="293" spans="2:28" ht="20.100000000000001" customHeight="1" x14ac:dyDescent="0.3">
      <c r="B293" s="9"/>
      <c r="C293" s="12"/>
      <c r="D293" s="9"/>
      <c r="E293" s="7"/>
      <c r="F293" s="7"/>
      <c r="G293" s="7"/>
      <c r="H293" s="7"/>
      <c r="I293" s="7"/>
      <c r="J293" s="7"/>
      <c r="K293" s="7"/>
      <c r="L293" s="7"/>
      <c r="M293" s="9"/>
      <c r="N293" s="7"/>
      <c r="O293" s="7"/>
      <c r="P293" s="7"/>
      <c r="Q293" s="7"/>
      <c r="R293" s="7"/>
      <c r="S293" s="7"/>
      <c r="T293" s="7"/>
      <c r="U293" s="7"/>
      <c r="V293" s="7"/>
      <c r="W293" s="7"/>
      <c r="X293" s="7"/>
      <c r="Y293" s="9"/>
      <c r="Z293" s="13"/>
      <c r="AA293" s="13"/>
      <c r="AB293" s="13"/>
    </row>
    <row r="294" spans="2:28" ht="20.100000000000001" customHeight="1" x14ac:dyDescent="0.3">
      <c r="B294" s="9"/>
      <c r="C294" s="12"/>
      <c r="D294" s="9"/>
      <c r="E294" s="7"/>
      <c r="F294" s="7"/>
      <c r="G294" s="7"/>
      <c r="H294" s="7"/>
      <c r="I294" s="7"/>
      <c r="J294" s="7"/>
      <c r="K294" s="7"/>
      <c r="L294" s="7"/>
      <c r="M294" s="9"/>
      <c r="N294" s="7"/>
      <c r="O294" s="7"/>
      <c r="P294" s="7"/>
      <c r="Q294" s="7"/>
      <c r="R294" s="7"/>
      <c r="S294" s="7"/>
      <c r="T294" s="7"/>
      <c r="U294" s="7"/>
      <c r="V294" s="7"/>
      <c r="W294" s="7"/>
      <c r="X294" s="7"/>
      <c r="Y294" s="9"/>
      <c r="Z294" s="13"/>
      <c r="AA294" s="13"/>
      <c r="AB294" s="13"/>
    </row>
    <row r="295" spans="2:28" ht="20.100000000000001" customHeight="1" x14ac:dyDescent="0.3">
      <c r="B295" s="9"/>
      <c r="C295" s="12"/>
      <c r="D295" s="9"/>
      <c r="E295" s="7"/>
      <c r="F295" s="7"/>
      <c r="G295" s="7"/>
      <c r="H295" s="7"/>
      <c r="I295" s="7"/>
      <c r="J295" s="7"/>
      <c r="K295" s="7"/>
      <c r="L295" s="7"/>
      <c r="M295" s="9"/>
      <c r="N295" s="7"/>
      <c r="O295" s="7"/>
      <c r="P295" s="7"/>
      <c r="Q295" s="7"/>
      <c r="R295" s="7"/>
      <c r="S295" s="7"/>
      <c r="T295" s="7"/>
      <c r="U295" s="7"/>
      <c r="V295" s="7"/>
      <c r="W295" s="7"/>
      <c r="X295" s="7"/>
      <c r="Y295" s="9"/>
      <c r="Z295" s="13"/>
      <c r="AA295" s="13"/>
      <c r="AB295" s="13"/>
    </row>
    <row r="296" spans="2:28" ht="20.100000000000001" customHeight="1" x14ac:dyDescent="0.3">
      <c r="B296" s="9"/>
      <c r="C296" s="12"/>
      <c r="D296" s="9"/>
      <c r="E296" s="7"/>
      <c r="F296" s="7"/>
      <c r="G296" s="7"/>
      <c r="H296" s="7"/>
      <c r="I296" s="7"/>
      <c r="J296" s="7"/>
      <c r="K296" s="7"/>
      <c r="L296" s="7"/>
      <c r="M296" s="9"/>
      <c r="N296" s="7"/>
      <c r="O296" s="7"/>
      <c r="P296" s="7"/>
      <c r="Q296" s="7"/>
      <c r="R296" s="7"/>
      <c r="S296" s="7"/>
      <c r="T296" s="7"/>
      <c r="U296" s="7"/>
      <c r="V296" s="7"/>
      <c r="W296" s="7"/>
      <c r="X296" s="7"/>
      <c r="Y296" s="9"/>
      <c r="Z296" s="13"/>
      <c r="AA296" s="13"/>
      <c r="AB296" s="13"/>
    </row>
    <row r="297" spans="2:28" ht="20.100000000000001" customHeight="1" x14ac:dyDescent="0.3">
      <c r="B297" s="9"/>
      <c r="C297" s="12"/>
      <c r="D297" s="9"/>
      <c r="E297" s="7"/>
      <c r="F297" s="7"/>
      <c r="G297" s="7"/>
      <c r="H297" s="7"/>
      <c r="I297" s="7"/>
      <c r="J297" s="7"/>
      <c r="K297" s="7"/>
      <c r="L297" s="7"/>
      <c r="M297" s="9"/>
      <c r="N297" s="7"/>
      <c r="O297" s="7"/>
      <c r="P297" s="7"/>
      <c r="Q297" s="7"/>
      <c r="R297" s="7"/>
      <c r="S297" s="7"/>
      <c r="T297" s="7"/>
      <c r="U297" s="7"/>
      <c r="V297" s="7"/>
      <c r="W297" s="7"/>
      <c r="X297" s="7"/>
      <c r="Y297" s="9"/>
      <c r="Z297" s="13"/>
      <c r="AA297" s="13"/>
      <c r="AB297" s="13"/>
    </row>
    <row r="298" spans="2:28" ht="20.100000000000001" customHeight="1" x14ac:dyDescent="0.3">
      <c r="B298" s="9"/>
      <c r="C298" s="12"/>
      <c r="D298" s="9"/>
      <c r="E298" s="7"/>
      <c r="F298" s="7"/>
      <c r="G298" s="7"/>
      <c r="H298" s="7"/>
      <c r="I298" s="7"/>
      <c r="J298" s="7"/>
      <c r="K298" s="7"/>
      <c r="L298" s="7"/>
      <c r="M298" s="9"/>
      <c r="N298" s="7"/>
      <c r="O298" s="7"/>
      <c r="P298" s="7"/>
      <c r="Q298" s="7"/>
      <c r="R298" s="7"/>
      <c r="S298" s="7"/>
      <c r="T298" s="7"/>
      <c r="U298" s="7"/>
      <c r="V298" s="7"/>
      <c r="W298" s="7"/>
      <c r="X298" s="7"/>
      <c r="Y298" s="9"/>
      <c r="Z298" s="13"/>
      <c r="AA298" s="13"/>
      <c r="AB298" s="13"/>
    </row>
    <row r="299" spans="2:28" ht="20.100000000000001" customHeight="1" x14ac:dyDescent="0.3">
      <c r="B299" s="9"/>
      <c r="C299" s="12"/>
      <c r="D299" s="9"/>
      <c r="E299" s="7"/>
      <c r="F299" s="7"/>
      <c r="G299" s="7"/>
      <c r="H299" s="7"/>
      <c r="I299" s="7"/>
      <c r="J299" s="7"/>
      <c r="K299" s="7"/>
      <c r="L299" s="7"/>
      <c r="M299" s="9"/>
      <c r="N299" s="7"/>
      <c r="O299" s="7"/>
      <c r="P299" s="7"/>
      <c r="Q299" s="7"/>
      <c r="R299" s="7"/>
      <c r="S299" s="7"/>
      <c r="T299" s="7"/>
      <c r="U299" s="7"/>
      <c r="V299" s="7"/>
      <c r="W299" s="7"/>
      <c r="X299" s="7"/>
      <c r="Y299" s="9"/>
      <c r="Z299" s="13"/>
      <c r="AA299" s="13"/>
      <c r="AB299" s="13"/>
    </row>
    <row r="300" spans="2:28" ht="20.100000000000001" customHeight="1" x14ac:dyDescent="0.3">
      <c r="B300" s="9"/>
      <c r="C300" s="12"/>
      <c r="D300" s="9"/>
      <c r="E300" s="7"/>
      <c r="F300" s="7"/>
      <c r="G300" s="7"/>
      <c r="H300" s="7"/>
      <c r="I300" s="7"/>
      <c r="J300" s="7"/>
      <c r="K300" s="7"/>
      <c r="L300" s="7"/>
      <c r="M300" s="9"/>
      <c r="N300" s="7"/>
      <c r="O300" s="7"/>
      <c r="P300" s="7"/>
      <c r="Q300" s="7"/>
      <c r="R300" s="7"/>
      <c r="S300" s="7"/>
      <c r="T300" s="7"/>
      <c r="U300" s="7"/>
      <c r="V300" s="7"/>
      <c r="W300" s="7"/>
      <c r="X300" s="7"/>
      <c r="Y300" s="9"/>
      <c r="Z300" s="13"/>
      <c r="AA300" s="13"/>
      <c r="AB300" s="13"/>
    </row>
    <row r="301" spans="2:28" ht="20.100000000000001" customHeight="1" x14ac:dyDescent="0.3">
      <c r="B301" s="9"/>
      <c r="C301" s="12"/>
      <c r="D301" s="9"/>
      <c r="E301" s="7"/>
      <c r="F301" s="7"/>
      <c r="G301" s="7"/>
      <c r="H301" s="7"/>
      <c r="I301" s="7"/>
      <c r="J301" s="7"/>
      <c r="K301" s="7"/>
      <c r="L301" s="7"/>
      <c r="M301" s="9"/>
      <c r="N301" s="7"/>
      <c r="O301" s="7"/>
      <c r="P301" s="7"/>
      <c r="Q301" s="7"/>
      <c r="R301" s="7"/>
      <c r="S301" s="7"/>
      <c r="T301" s="7"/>
      <c r="U301" s="7"/>
      <c r="V301" s="7"/>
      <c r="W301" s="7"/>
      <c r="X301" s="7"/>
      <c r="Y301" s="9"/>
      <c r="Z301" s="13"/>
      <c r="AA301" s="13"/>
      <c r="AB301" s="13"/>
    </row>
    <row r="302" spans="2:28" ht="20.100000000000001" customHeight="1" x14ac:dyDescent="0.3">
      <c r="B302" s="9"/>
      <c r="C302" s="12"/>
      <c r="D302" s="9"/>
      <c r="E302" s="7"/>
      <c r="F302" s="7"/>
      <c r="G302" s="7"/>
      <c r="H302" s="7"/>
      <c r="I302" s="7"/>
      <c r="J302" s="7"/>
      <c r="K302" s="7"/>
      <c r="L302" s="7"/>
      <c r="M302" s="9"/>
      <c r="N302" s="7"/>
      <c r="O302" s="7"/>
      <c r="P302" s="7"/>
      <c r="Q302" s="7"/>
      <c r="R302" s="7"/>
      <c r="S302" s="7"/>
      <c r="T302" s="7"/>
      <c r="U302" s="7"/>
      <c r="V302" s="7"/>
      <c r="W302" s="7"/>
      <c r="X302" s="7"/>
      <c r="Y302" s="9"/>
      <c r="Z302" s="13"/>
      <c r="AA302" s="13"/>
      <c r="AB302" s="13"/>
    </row>
    <row r="303" spans="2:28" ht="20.100000000000001" customHeight="1" x14ac:dyDescent="0.3">
      <c r="B303" s="9"/>
      <c r="C303" s="12"/>
      <c r="D303" s="9"/>
      <c r="E303" s="7"/>
      <c r="F303" s="7"/>
      <c r="G303" s="7"/>
      <c r="H303" s="7"/>
      <c r="I303" s="7"/>
      <c r="J303" s="7"/>
      <c r="K303" s="7"/>
      <c r="L303" s="7"/>
      <c r="M303" s="9"/>
      <c r="N303" s="7"/>
      <c r="O303" s="7"/>
      <c r="P303" s="7"/>
      <c r="Q303" s="7"/>
      <c r="R303" s="7"/>
      <c r="S303" s="7"/>
      <c r="T303" s="7"/>
      <c r="U303" s="7"/>
      <c r="V303" s="7"/>
      <c r="W303" s="7"/>
      <c r="X303" s="7"/>
      <c r="Y303" s="9"/>
      <c r="Z303" s="13"/>
      <c r="AA303" s="13"/>
      <c r="AB303" s="13"/>
    </row>
    <row r="304" spans="2:28" ht="20.100000000000001" customHeight="1" x14ac:dyDescent="0.3">
      <c r="B304" s="9"/>
      <c r="C304" s="12"/>
      <c r="D304" s="9"/>
      <c r="E304" s="7"/>
      <c r="F304" s="7"/>
      <c r="G304" s="7"/>
      <c r="H304" s="7"/>
      <c r="I304" s="7"/>
      <c r="J304" s="7"/>
      <c r="K304" s="7"/>
      <c r="L304" s="7"/>
      <c r="M304" s="9"/>
      <c r="N304" s="7"/>
      <c r="O304" s="7"/>
      <c r="P304" s="7"/>
      <c r="Q304" s="7"/>
      <c r="R304" s="7"/>
      <c r="S304" s="7"/>
      <c r="T304" s="7"/>
      <c r="U304" s="7"/>
      <c r="V304" s="7"/>
      <c r="W304" s="7"/>
      <c r="X304" s="7"/>
      <c r="Y304" s="9"/>
      <c r="Z304" s="13"/>
      <c r="AA304" s="13"/>
      <c r="AB304" s="13"/>
    </row>
    <row r="305" spans="2:28" ht="20.100000000000001" customHeight="1" x14ac:dyDescent="0.3">
      <c r="B305" s="9"/>
      <c r="C305" s="12"/>
      <c r="D305" s="9"/>
      <c r="E305" s="7"/>
      <c r="F305" s="7"/>
      <c r="G305" s="7"/>
      <c r="H305" s="7"/>
      <c r="I305" s="7"/>
      <c r="J305" s="7"/>
      <c r="K305" s="7"/>
      <c r="L305" s="7"/>
      <c r="M305" s="9"/>
      <c r="N305" s="7"/>
      <c r="O305" s="7"/>
      <c r="P305" s="7"/>
      <c r="Q305" s="7"/>
      <c r="R305" s="7"/>
      <c r="S305" s="7"/>
      <c r="T305" s="7"/>
      <c r="U305" s="7"/>
      <c r="V305" s="7"/>
      <c r="W305" s="7"/>
      <c r="X305" s="7"/>
      <c r="Y305" s="9"/>
      <c r="Z305" s="13"/>
      <c r="AA305" s="13"/>
      <c r="AB305" s="13"/>
    </row>
    <row r="306" spans="2:28" ht="20.100000000000001" customHeight="1" x14ac:dyDescent="0.3">
      <c r="B306" s="9"/>
      <c r="C306" s="12"/>
      <c r="D306" s="9"/>
      <c r="E306" s="7"/>
      <c r="F306" s="7"/>
      <c r="G306" s="7"/>
      <c r="H306" s="7"/>
      <c r="I306" s="7"/>
      <c r="J306" s="7"/>
      <c r="K306" s="7"/>
      <c r="L306" s="7"/>
      <c r="M306" s="9"/>
      <c r="N306" s="7"/>
      <c r="O306" s="7"/>
      <c r="P306" s="7"/>
      <c r="Q306" s="7"/>
      <c r="R306" s="7"/>
      <c r="S306" s="7"/>
      <c r="T306" s="7"/>
      <c r="U306" s="7"/>
      <c r="V306" s="7"/>
      <c r="W306" s="7"/>
      <c r="X306" s="7"/>
      <c r="Y306" s="9"/>
      <c r="Z306" s="13"/>
      <c r="AA306" s="13"/>
      <c r="AB306" s="13"/>
    </row>
    <row r="307" spans="2:28" ht="20.100000000000001" customHeight="1" x14ac:dyDescent="0.3">
      <c r="B307" s="9"/>
      <c r="C307" s="12"/>
      <c r="D307" s="9"/>
      <c r="E307" s="7"/>
      <c r="F307" s="7"/>
      <c r="G307" s="7"/>
      <c r="H307" s="7"/>
      <c r="I307" s="7"/>
      <c r="J307" s="7"/>
      <c r="K307" s="7"/>
      <c r="L307" s="7"/>
      <c r="M307" s="9"/>
      <c r="N307" s="7"/>
      <c r="O307" s="7"/>
      <c r="P307" s="7"/>
      <c r="Q307" s="7"/>
      <c r="R307" s="7"/>
      <c r="S307" s="7"/>
      <c r="T307" s="7"/>
      <c r="U307" s="7"/>
      <c r="V307" s="7"/>
      <c r="W307" s="7"/>
      <c r="X307" s="7"/>
      <c r="Y307" s="9"/>
      <c r="Z307" s="13"/>
      <c r="AA307" s="13"/>
      <c r="AB307" s="13"/>
    </row>
    <row r="308" spans="2:28" ht="20.100000000000001" customHeight="1" x14ac:dyDescent="0.3">
      <c r="B308" s="9"/>
      <c r="C308" s="12"/>
      <c r="D308" s="9"/>
      <c r="E308" s="7"/>
      <c r="F308" s="7"/>
      <c r="G308" s="7"/>
      <c r="H308" s="7"/>
      <c r="I308" s="7"/>
      <c r="J308" s="7"/>
      <c r="K308" s="7"/>
      <c r="L308" s="7"/>
      <c r="M308" s="9"/>
      <c r="N308" s="7"/>
      <c r="O308" s="7"/>
      <c r="P308" s="7"/>
      <c r="Q308" s="7"/>
      <c r="R308" s="7"/>
      <c r="S308" s="7"/>
      <c r="T308" s="7"/>
      <c r="U308" s="7"/>
      <c r="V308" s="7"/>
      <c r="W308" s="7"/>
      <c r="X308" s="7"/>
      <c r="Y308" s="9"/>
      <c r="Z308" s="13"/>
      <c r="AA308" s="13"/>
      <c r="AB308" s="13"/>
    </row>
    <row r="309" spans="2:28" ht="20.100000000000001" customHeight="1" x14ac:dyDescent="0.3">
      <c r="B309" s="9"/>
      <c r="C309" s="12"/>
      <c r="D309" s="9"/>
      <c r="E309" s="7"/>
      <c r="F309" s="7"/>
      <c r="G309" s="7"/>
      <c r="H309" s="7"/>
      <c r="I309" s="7"/>
      <c r="J309" s="7"/>
      <c r="K309" s="7"/>
      <c r="L309" s="7"/>
      <c r="M309" s="9"/>
      <c r="N309" s="7"/>
      <c r="O309" s="7"/>
      <c r="P309" s="7"/>
      <c r="Q309" s="7"/>
      <c r="R309" s="7"/>
      <c r="S309" s="7"/>
      <c r="T309" s="7"/>
      <c r="U309" s="7"/>
      <c r="V309" s="7"/>
      <c r="W309" s="7"/>
      <c r="X309" s="7"/>
      <c r="Y309" s="9"/>
      <c r="Z309" s="13"/>
      <c r="AA309" s="13"/>
      <c r="AB309" s="13"/>
    </row>
    <row r="310" spans="2:28" ht="20.100000000000001" customHeight="1" x14ac:dyDescent="0.3">
      <c r="B310" s="9"/>
      <c r="C310" s="12"/>
      <c r="D310" s="9"/>
      <c r="E310" s="7"/>
      <c r="F310" s="7"/>
      <c r="G310" s="7"/>
      <c r="H310" s="7"/>
      <c r="I310" s="7"/>
      <c r="J310" s="7"/>
      <c r="K310" s="7"/>
      <c r="L310" s="7"/>
      <c r="M310" s="9"/>
      <c r="N310" s="7"/>
      <c r="O310" s="7"/>
      <c r="P310" s="7"/>
      <c r="Q310" s="7"/>
      <c r="R310" s="7"/>
      <c r="S310" s="7"/>
      <c r="T310" s="7"/>
      <c r="U310" s="7"/>
      <c r="V310" s="7"/>
      <c r="W310" s="7"/>
      <c r="X310" s="7"/>
      <c r="Y310" s="9"/>
      <c r="Z310" s="13"/>
      <c r="AA310" s="13"/>
      <c r="AB310" s="13"/>
    </row>
    <row r="311" spans="2:28" ht="20.100000000000001" customHeight="1" x14ac:dyDescent="0.3">
      <c r="B311" s="9"/>
      <c r="C311" s="12"/>
      <c r="D311" s="9"/>
      <c r="E311" s="7"/>
      <c r="F311" s="7"/>
      <c r="G311" s="7"/>
      <c r="H311" s="7"/>
      <c r="I311" s="7"/>
      <c r="J311" s="7"/>
      <c r="K311" s="7"/>
      <c r="L311" s="7"/>
      <c r="M311" s="9"/>
      <c r="N311" s="7"/>
      <c r="O311" s="7"/>
      <c r="P311" s="7"/>
      <c r="Q311" s="7"/>
      <c r="R311" s="7"/>
      <c r="S311" s="7"/>
      <c r="T311" s="7"/>
      <c r="U311" s="7"/>
      <c r="V311" s="7"/>
      <c r="W311" s="7"/>
      <c r="X311" s="7"/>
      <c r="Y311" s="9"/>
      <c r="Z311" s="13"/>
      <c r="AA311" s="13"/>
      <c r="AB311" s="13"/>
    </row>
    <row r="312" spans="2:28" ht="20.100000000000001" customHeight="1" x14ac:dyDescent="0.3">
      <c r="B312" s="9"/>
      <c r="C312" s="12"/>
      <c r="D312" s="9"/>
      <c r="E312" s="7"/>
      <c r="F312" s="7"/>
      <c r="G312" s="7"/>
      <c r="H312" s="7"/>
      <c r="I312" s="7"/>
      <c r="J312" s="7"/>
      <c r="K312" s="7"/>
      <c r="L312" s="7"/>
      <c r="M312" s="9"/>
      <c r="N312" s="7"/>
      <c r="O312" s="7"/>
      <c r="P312" s="7"/>
      <c r="Q312" s="7"/>
      <c r="R312" s="7"/>
      <c r="S312" s="7"/>
      <c r="T312" s="7"/>
      <c r="U312" s="7"/>
      <c r="V312" s="7"/>
      <c r="W312" s="7"/>
      <c r="X312" s="7"/>
      <c r="Y312" s="9"/>
      <c r="Z312" s="13"/>
      <c r="AA312" s="13"/>
      <c r="AB312" s="13"/>
    </row>
    <row r="313" spans="2:28" ht="20.100000000000001" customHeight="1" x14ac:dyDescent="0.3">
      <c r="B313" s="9"/>
      <c r="C313" s="12"/>
      <c r="D313" s="9"/>
      <c r="E313" s="7"/>
      <c r="F313" s="7"/>
      <c r="G313" s="7"/>
      <c r="H313" s="7"/>
      <c r="I313" s="7"/>
      <c r="J313" s="7"/>
      <c r="K313" s="7"/>
      <c r="L313" s="7"/>
      <c r="M313" s="9"/>
      <c r="N313" s="7"/>
      <c r="O313" s="7"/>
      <c r="P313" s="7"/>
      <c r="Q313" s="7"/>
      <c r="R313" s="7"/>
      <c r="S313" s="7"/>
      <c r="T313" s="7"/>
      <c r="U313" s="7"/>
      <c r="V313" s="7"/>
      <c r="W313" s="7"/>
      <c r="X313" s="7"/>
      <c r="Y313" s="9"/>
      <c r="Z313" s="13"/>
      <c r="AA313" s="13"/>
      <c r="AB313" s="13"/>
    </row>
    <row r="314" spans="2:28" ht="20.100000000000001" customHeight="1" x14ac:dyDescent="0.3">
      <c r="B314" s="9"/>
      <c r="C314" s="12"/>
      <c r="D314" s="9"/>
      <c r="E314" s="7"/>
      <c r="F314" s="7"/>
      <c r="G314" s="7"/>
      <c r="H314" s="7"/>
      <c r="I314" s="7"/>
      <c r="J314" s="7"/>
      <c r="K314" s="7"/>
      <c r="L314" s="7"/>
      <c r="M314" s="9"/>
      <c r="N314" s="7"/>
      <c r="O314" s="7"/>
      <c r="P314" s="7"/>
      <c r="Q314" s="7"/>
      <c r="R314" s="7"/>
      <c r="S314" s="7"/>
      <c r="T314" s="7"/>
      <c r="U314" s="7"/>
      <c r="V314" s="7"/>
      <c r="W314" s="7"/>
      <c r="X314" s="7"/>
      <c r="Y314" s="9"/>
      <c r="Z314" s="13"/>
      <c r="AA314" s="13"/>
      <c r="AB314" s="13"/>
    </row>
    <row r="315" spans="2:28" ht="20.100000000000001" customHeight="1" x14ac:dyDescent="0.3">
      <c r="B315" s="9"/>
      <c r="C315" s="12"/>
      <c r="D315" s="9"/>
      <c r="E315" s="7"/>
      <c r="F315" s="7"/>
      <c r="G315" s="7"/>
      <c r="H315" s="7"/>
      <c r="I315" s="7"/>
      <c r="J315" s="7"/>
      <c r="K315" s="7"/>
      <c r="L315" s="7"/>
      <c r="M315" s="9"/>
      <c r="N315" s="7"/>
      <c r="O315" s="7"/>
      <c r="P315" s="7"/>
      <c r="Q315" s="7"/>
      <c r="R315" s="7"/>
      <c r="S315" s="7"/>
      <c r="T315" s="7"/>
      <c r="U315" s="7"/>
      <c r="V315" s="7"/>
      <c r="W315" s="7"/>
      <c r="X315" s="7"/>
      <c r="Y315" s="9"/>
      <c r="Z315" s="13"/>
      <c r="AA315" s="13"/>
      <c r="AB315" s="13"/>
    </row>
    <row r="316" spans="2:28" ht="20.100000000000001" customHeight="1" x14ac:dyDescent="0.3">
      <c r="B316" s="9"/>
      <c r="C316" s="12"/>
      <c r="D316" s="9"/>
      <c r="E316" s="7"/>
      <c r="F316" s="7"/>
      <c r="G316" s="7"/>
      <c r="H316" s="7"/>
      <c r="I316" s="7"/>
      <c r="J316" s="7"/>
      <c r="K316" s="7"/>
      <c r="L316" s="7"/>
      <c r="M316" s="9"/>
      <c r="N316" s="7"/>
      <c r="O316" s="7"/>
      <c r="P316" s="7"/>
      <c r="Q316" s="7"/>
      <c r="R316" s="7"/>
      <c r="S316" s="7"/>
      <c r="T316" s="7"/>
      <c r="U316" s="7"/>
      <c r="V316" s="7"/>
      <c r="W316" s="7"/>
      <c r="X316" s="7"/>
      <c r="Y316" s="9"/>
      <c r="Z316" s="13"/>
      <c r="AA316" s="13"/>
      <c r="AB316" s="13"/>
    </row>
    <row r="317" spans="2:28" ht="20.100000000000001" customHeight="1" x14ac:dyDescent="0.3">
      <c r="B317" s="9"/>
      <c r="C317" s="12"/>
      <c r="D317" s="9"/>
      <c r="E317" s="7"/>
      <c r="F317" s="7"/>
      <c r="G317" s="7"/>
      <c r="H317" s="7"/>
      <c r="I317" s="7"/>
      <c r="J317" s="7"/>
      <c r="K317" s="7"/>
      <c r="L317" s="7"/>
      <c r="M317" s="9"/>
      <c r="N317" s="7"/>
      <c r="O317" s="7"/>
      <c r="P317" s="7"/>
      <c r="Q317" s="7"/>
      <c r="R317" s="7"/>
      <c r="S317" s="7"/>
      <c r="T317" s="7"/>
      <c r="U317" s="7"/>
      <c r="V317" s="7"/>
      <c r="W317" s="7"/>
      <c r="X317" s="7"/>
      <c r="Y317" s="9"/>
      <c r="Z317" s="13"/>
      <c r="AA317" s="13"/>
      <c r="AB317" s="13"/>
    </row>
    <row r="318" spans="2:28" ht="20.100000000000001" customHeight="1" x14ac:dyDescent="0.3">
      <c r="B318" s="9"/>
      <c r="C318" s="12"/>
      <c r="D318" s="9"/>
      <c r="E318" s="7"/>
      <c r="F318" s="7"/>
      <c r="G318" s="7"/>
      <c r="H318" s="7"/>
      <c r="I318" s="7"/>
      <c r="J318" s="7"/>
      <c r="K318" s="7"/>
      <c r="L318" s="7"/>
      <c r="M318" s="9"/>
      <c r="N318" s="7"/>
      <c r="O318" s="7"/>
      <c r="P318" s="7"/>
      <c r="Q318" s="7"/>
      <c r="R318" s="7"/>
      <c r="S318" s="7"/>
      <c r="T318" s="7"/>
      <c r="U318" s="7"/>
      <c r="V318" s="7"/>
      <c r="W318" s="7"/>
      <c r="X318" s="7"/>
      <c r="Y318" s="9"/>
      <c r="Z318" s="13"/>
      <c r="AA318" s="13"/>
      <c r="AB318" s="13"/>
    </row>
    <row r="319" spans="2:28" ht="20.100000000000001" customHeight="1" x14ac:dyDescent="0.3">
      <c r="B319" s="9"/>
      <c r="C319" s="12"/>
      <c r="D319" s="9"/>
      <c r="E319" s="7"/>
      <c r="F319" s="7"/>
      <c r="G319" s="7"/>
      <c r="H319" s="7"/>
      <c r="I319" s="7"/>
      <c r="J319" s="7"/>
      <c r="K319" s="7"/>
      <c r="L319" s="7"/>
      <c r="M319" s="9"/>
      <c r="N319" s="7"/>
      <c r="O319" s="7"/>
      <c r="P319" s="7"/>
      <c r="Q319" s="7"/>
      <c r="R319" s="7"/>
      <c r="S319" s="7"/>
      <c r="T319" s="7"/>
      <c r="U319" s="7"/>
      <c r="V319" s="7"/>
      <c r="W319" s="7"/>
      <c r="X319" s="7"/>
      <c r="Y319" s="9"/>
      <c r="Z319" s="13"/>
      <c r="AA319" s="13"/>
      <c r="AB319" s="13"/>
    </row>
    <row r="320" spans="2:28" ht="20.100000000000001" customHeight="1" x14ac:dyDescent="0.3">
      <c r="B320" s="9"/>
      <c r="C320" s="12"/>
      <c r="D320" s="9"/>
      <c r="E320" s="7"/>
      <c r="F320" s="7"/>
      <c r="G320" s="7"/>
      <c r="H320" s="7"/>
      <c r="I320" s="7"/>
      <c r="J320" s="7"/>
      <c r="K320" s="7"/>
      <c r="L320" s="7"/>
      <c r="M320" s="9"/>
      <c r="N320" s="7"/>
      <c r="O320" s="7"/>
      <c r="P320" s="7"/>
      <c r="Q320" s="7"/>
      <c r="R320" s="7"/>
      <c r="S320" s="7"/>
      <c r="T320" s="7"/>
      <c r="U320" s="7"/>
      <c r="V320" s="7"/>
      <c r="W320" s="7"/>
      <c r="X320" s="7"/>
      <c r="Y320" s="9"/>
      <c r="Z320" s="13"/>
      <c r="AA320" s="13"/>
      <c r="AB320" s="13"/>
    </row>
    <row r="321" spans="2:28" ht="20.100000000000001" customHeight="1" x14ac:dyDescent="0.3">
      <c r="B321" s="9"/>
      <c r="C321" s="12"/>
      <c r="D321" s="9"/>
      <c r="E321" s="7"/>
      <c r="F321" s="7"/>
      <c r="G321" s="7"/>
      <c r="H321" s="7"/>
      <c r="I321" s="7"/>
      <c r="J321" s="7"/>
      <c r="K321" s="7"/>
      <c r="L321" s="7"/>
      <c r="M321" s="9"/>
      <c r="N321" s="7"/>
      <c r="O321" s="7"/>
      <c r="P321" s="7"/>
      <c r="Q321" s="7"/>
      <c r="R321" s="7"/>
      <c r="S321" s="7"/>
      <c r="T321" s="7"/>
      <c r="U321" s="7"/>
      <c r="V321" s="7"/>
      <c r="W321" s="7"/>
      <c r="X321" s="7"/>
      <c r="Y321" s="9"/>
      <c r="Z321" s="13"/>
      <c r="AA321" s="13"/>
      <c r="AB321" s="13"/>
    </row>
    <row r="322" spans="2:28" ht="20.100000000000001" customHeight="1" x14ac:dyDescent="0.3">
      <c r="B322" s="9"/>
      <c r="C322" s="12"/>
      <c r="D322" s="9"/>
      <c r="E322" s="7"/>
      <c r="F322" s="7"/>
      <c r="G322" s="7"/>
      <c r="H322" s="7"/>
      <c r="I322" s="7"/>
      <c r="J322" s="7"/>
      <c r="K322" s="7"/>
      <c r="L322" s="7"/>
      <c r="M322" s="9"/>
      <c r="N322" s="7"/>
      <c r="O322" s="7"/>
      <c r="P322" s="7"/>
      <c r="Q322" s="7"/>
      <c r="R322" s="7"/>
      <c r="S322" s="7"/>
      <c r="T322" s="7"/>
      <c r="U322" s="7"/>
      <c r="V322" s="7"/>
      <c r="W322" s="7"/>
      <c r="X322" s="7"/>
      <c r="Y322" s="9"/>
      <c r="Z322" s="13"/>
      <c r="AA322" s="13"/>
      <c r="AB322" s="13"/>
    </row>
    <row r="323" spans="2:28" ht="20.100000000000001" customHeight="1" x14ac:dyDescent="0.3">
      <c r="B323" s="9"/>
      <c r="C323" s="12"/>
      <c r="D323" s="9"/>
      <c r="E323" s="7"/>
      <c r="F323" s="7"/>
      <c r="G323" s="7"/>
      <c r="H323" s="7"/>
      <c r="I323" s="7"/>
      <c r="J323" s="7"/>
      <c r="K323" s="7"/>
      <c r="L323" s="7"/>
      <c r="M323" s="9"/>
      <c r="N323" s="7"/>
      <c r="O323" s="7"/>
      <c r="P323" s="7"/>
      <c r="Q323" s="7"/>
      <c r="R323" s="7"/>
      <c r="S323" s="7"/>
      <c r="T323" s="7"/>
      <c r="U323" s="7"/>
      <c r="V323" s="7"/>
      <c r="W323" s="7"/>
      <c r="X323" s="7"/>
      <c r="Y323" s="9"/>
      <c r="Z323" s="13"/>
      <c r="AA323" s="13"/>
      <c r="AB323" s="13"/>
    </row>
    <row r="324" spans="2:28" ht="20.100000000000001" customHeight="1" x14ac:dyDescent="0.3">
      <c r="B324" s="9"/>
      <c r="C324" s="12"/>
      <c r="D324" s="9"/>
      <c r="E324" s="7"/>
      <c r="F324" s="7"/>
      <c r="G324" s="7"/>
      <c r="H324" s="7"/>
      <c r="I324" s="7"/>
      <c r="J324" s="7"/>
      <c r="K324" s="7"/>
      <c r="L324" s="7"/>
      <c r="M324" s="9"/>
      <c r="N324" s="7"/>
      <c r="O324" s="7"/>
      <c r="P324" s="7"/>
      <c r="Q324" s="7"/>
      <c r="R324" s="7"/>
      <c r="S324" s="7"/>
      <c r="T324" s="7"/>
      <c r="U324" s="7"/>
      <c r="V324" s="7"/>
      <c r="W324" s="7"/>
      <c r="X324" s="7"/>
      <c r="Y324" s="9"/>
      <c r="Z324" s="13"/>
      <c r="AA324" s="13"/>
      <c r="AB324" s="13"/>
    </row>
    <row r="325" spans="2:28" ht="20.100000000000001" customHeight="1" x14ac:dyDescent="0.3">
      <c r="B325" s="9"/>
      <c r="C325" s="12"/>
      <c r="D325" s="9"/>
      <c r="E325" s="7"/>
      <c r="F325" s="7"/>
      <c r="G325" s="7"/>
      <c r="H325" s="7"/>
      <c r="I325" s="7"/>
      <c r="J325" s="7"/>
      <c r="K325" s="7"/>
      <c r="L325" s="7"/>
      <c r="M325" s="9"/>
      <c r="N325" s="7"/>
      <c r="O325" s="7"/>
      <c r="P325" s="7"/>
      <c r="Q325" s="7"/>
      <c r="R325" s="7"/>
      <c r="S325" s="7"/>
      <c r="T325" s="7"/>
      <c r="U325" s="7"/>
      <c r="V325" s="7"/>
      <c r="W325" s="7"/>
      <c r="X325" s="7"/>
      <c r="Y325" s="9"/>
      <c r="Z325" s="13"/>
      <c r="AA325" s="13"/>
      <c r="AB325" s="13"/>
    </row>
    <row r="326" spans="2:28" ht="20.100000000000001" customHeight="1" x14ac:dyDescent="0.3">
      <c r="B326" s="9"/>
      <c r="C326" s="12"/>
      <c r="D326" s="9"/>
      <c r="E326" s="7"/>
      <c r="F326" s="7"/>
      <c r="G326" s="7"/>
      <c r="H326" s="7"/>
      <c r="I326" s="7"/>
      <c r="J326" s="7"/>
      <c r="K326" s="7"/>
      <c r="L326" s="7"/>
      <c r="M326" s="9"/>
      <c r="N326" s="7"/>
      <c r="O326" s="7"/>
      <c r="P326" s="7"/>
      <c r="Q326" s="7"/>
      <c r="R326" s="7"/>
      <c r="S326" s="7"/>
      <c r="T326" s="7"/>
      <c r="U326" s="7"/>
      <c r="V326" s="7"/>
      <c r="W326" s="7"/>
      <c r="X326" s="7"/>
      <c r="Y326" s="9"/>
      <c r="Z326" s="13"/>
      <c r="AA326" s="13"/>
      <c r="AB326" s="13"/>
    </row>
    <row r="327" spans="2:28" ht="20.100000000000001" customHeight="1" x14ac:dyDescent="0.3">
      <c r="B327" s="9"/>
      <c r="C327" s="12"/>
      <c r="D327" s="9"/>
      <c r="E327" s="7"/>
      <c r="F327" s="7"/>
      <c r="G327" s="7"/>
      <c r="H327" s="7"/>
      <c r="I327" s="7"/>
      <c r="J327" s="7"/>
      <c r="K327" s="7"/>
      <c r="L327" s="7"/>
      <c r="M327" s="9"/>
      <c r="N327" s="7"/>
      <c r="O327" s="7"/>
      <c r="P327" s="7"/>
      <c r="Q327" s="7"/>
      <c r="R327" s="7"/>
      <c r="S327" s="7"/>
      <c r="T327" s="7"/>
      <c r="U327" s="7"/>
      <c r="V327" s="7"/>
      <c r="W327" s="7"/>
      <c r="X327" s="7"/>
      <c r="Y327" s="9"/>
      <c r="Z327" s="13"/>
      <c r="AA327" s="13"/>
      <c r="AB327" s="13"/>
    </row>
    <row r="328" spans="2:28" ht="20.100000000000001" customHeight="1" x14ac:dyDescent="0.3">
      <c r="B328" s="9"/>
      <c r="C328" s="12"/>
      <c r="D328" s="9"/>
      <c r="E328" s="7"/>
      <c r="F328" s="7"/>
      <c r="G328" s="7"/>
      <c r="H328" s="7"/>
      <c r="I328" s="7"/>
      <c r="J328" s="7"/>
      <c r="K328" s="7"/>
      <c r="L328" s="7"/>
      <c r="M328" s="9"/>
      <c r="N328" s="7"/>
      <c r="O328" s="7"/>
      <c r="P328" s="7"/>
      <c r="Q328" s="7"/>
      <c r="R328" s="7"/>
      <c r="S328" s="7"/>
      <c r="T328" s="7"/>
      <c r="U328" s="7"/>
      <c r="V328" s="7"/>
      <c r="W328" s="7"/>
      <c r="X328" s="7"/>
      <c r="Y328" s="9"/>
      <c r="Z328" s="13"/>
      <c r="AA328" s="13"/>
      <c r="AB328" s="13"/>
    </row>
    <row r="329" spans="2:28" ht="20.100000000000001" customHeight="1" x14ac:dyDescent="0.3">
      <c r="B329" s="9"/>
      <c r="C329" s="12"/>
      <c r="D329" s="9"/>
      <c r="E329" s="7"/>
      <c r="F329" s="7"/>
      <c r="G329" s="7"/>
      <c r="H329" s="7"/>
      <c r="I329" s="7"/>
      <c r="J329" s="7"/>
      <c r="K329" s="7"/>
      <c r="L329" s="7"/>
      <c r="M329" s="9"/>
      <c r="N329" s="7"/>
      <c r="O329" s="7"/>
      <c r="P329" s="7"/>
      <c r="Q329" s="7"/>
      <c r="R329" s="7"/>
      <c r="S329" s="7"/>
      <c r="T329" s="7"/>
      <c r="U329" s="7"/>
      <c r="V329" s="7"/>
      <c r="W329" s="7"/>
      <c r="X329" s="7"/>
      <c r="Y329" s="9"/>
      <c r="Z329" s="13"/>
      <c r="AA329" s="13"/>
      <c r="AB329" s="13"/>
    </row>
    <row r="330" spans="2:28" ht="20.100000000000001" customHeight="1" x14ac:dyDescent="0.3">
      <c r="B330" s="9"/>
      <c r="C330" s="12"/>
      <c r="D330" s="9"/>
      <c r="E330" s="7"/>
      <c r="F330" s="7"/>
      <c r="G330" s="7"/>
      <c r="H330" s="7"/>
      <c r="I330" s="7"/>
      <c r="J330" s="7"/>
      <c r="K330" s="7"/>
      <c r="L330" s="7"/>
      <c r="M330" s="9"/>
      <c r="N330" s="7"/>
      <c r="O330" s="7"/>
      <c r="P330" s="7"/>
      <c r="Q330" s="7"/>
      <c r="R330" s="7"/>
      <c r="S330" s="7"/>
      <c r="T330" s="7"/>
      <c r="U330" s="7"/>
      <c r="V330" s="7"/>
      <c r="W330" s="7"/>
      <c r="X330" s="7"/>
      <c r="Y330" s="9"/>
      <c r="Z330" s="13"/>
      <c r="AA330" s="13"/>
      <c r="AB330" s="13"/>
    </row>
    <row r="331" spans="2:28" ht="20.100000000000001" customHeight="1" x14ac:dyDescent="0.3">
      <c r="B331" s="9"/>
      <c r="C331" s="12"/>
      <c r="D331" s="9"/>
      <c r="E331" s="7"/>
      <c r="F331" s="7"/>
      <c r="G331" s="7"/>
      <c r="H331" s="7"/>
      <c r="I331" s="7"/>
      <c r="J331" s="7"/>
      <c r="K331" s="7"/>
      <c r="L331" s="7"/>
      <c r="M331" s="9"/>
      <c r="N331" s="7"/>
      <c r="O331" s="7"/>
      <c r="P331" s="7"/>
      <c r="Q331" s="7"/>
      <c r="R331" s="7"/>
      <c r="S331" s="7"/>
      <c r="T331" s="7"/>
      <c r="U331" s="7"/>
      <c r="V331" s="7"/>
      <c r="W331" s="7"/>
      <c r="X331" s="7"/>
      <c r="Y331" s="9"/>
      <c r="Z331" s="13"/>
      <c r="AA331" s="13"/>
      <c r="AB331" s="13"/>
    </row>
    <row r="332" spans="2:28" ht="20.100000000000001" customHeight="1" x14ac:dyDescent="0.3">
      <c r="B332" s="9"/>
      <c r="C332" s="12"/>
      <c r="D332" s="9"/>
      <c r="E332" s="7"/>
      <c r="F332" s="7"/>
      <c r="G332" s="7"/>
      <c r="H332" s="7"/>
      <c r="I332" s="7"/>
      <c r="J332" s="7"/>
      <c r="K332" s="7"/>
      <c r="L332" s="7"/>
      <c r="M332" s="9"/>
      <c r="N332" s="7"/>
      <c r="O332" s="7"/>
      <c r="P332" s="7"/>
      <c r="Q332" s="7"/>
      <c r="R332" s="7"/>
      <c r="S332" s="7"/>
      <c r="T332" s="7"/>
      <c r="U332" s="7"/>
      <c r="V332" s="7"/>
      <c r="W332" s="7"/>
      <c r="X332" s="7"/>
      <c r="Y332" s="9"/>
      <c r="Z332" s="13"/>
      <c r="AA332" s="13"/>
      <c r="AB332" s="13"/>
    </row>
    <row r="333" spans="2:28" ht="20.100000000000001" customHeight="1" x14ac:dyDescent="0.3">
      <c r="B333" s="9"/>
      <c r="C333" s="12"/>
      <c r="D333" s="9"/>
      <c r="E333" s="7"/>
      <c r="F333" s="7"/>
      <c r="G333" s="7"/>
      <c r="H333" s="7"/>
      <c r="I333" s="7"/>
      <c r="J333" s="7"/>
      <c r="K333" s="7"/>
      <c r="L333" s="7"/>
      <c r="M333" s="9"/>
      <c r="N333" s="7"/>
      <c r="O333" s="7"/>
      <c r="P333" s="7"/>
      <c r="Q333" s="7"/>
      <c r="R333" s="7"/>
      <c r="S333" s="7"/>
      <c r="T333" s="7"/>
      <c r="U333" s="7"/>
      <c r="V333" s="7"/>
      <c r="W333" s="7"/>
      <c r="X333" s="7"/>
      <c r="Y333" s="9"/>
      <c r="Z333" s="13"/>
      <c r="AA333" s="13"/>
      <c r="AB333" s="13"/>
    </row>
    <row r="334" spans="2:28" ht="20.100000000000001" customHeight="1" x14ac:dyDescent="0.3">
      <c r="B334" s="9"/>
      <c r="C334" s="12"/>
      <c r="D334" s="9"/>
      <c r="E334" s="7"/>
      <c r="F334" s="7"/>
      <c r="G334" s="7"/>
      <c r="H334" s="7"/>
      <c r="I334" s="7"/>
      <c r="J334" s="7"/>
      <c r="K334" s="7"/>
      <c r="L334" s="7"/>
      <c r="M334" s="9"/>
      <c r="N334" s="7"/>
      <c r="O334" s="7"/>
      <c r="P334" s="7"/>
      <c r="Q334" s="7"/>
      <c r="R334" s="7"/>
      <c r="S334" s="7"/>
      <c r="T334" s="7"/>
      <c r="U334" s="7"/>
      <c r="V334" s="7"/>
      <c r="W334" s="7"/>
      <c r="X334" s="7"/>
      <c r="Y334" s="9"/>
      <c r="Z334" s="13"/>
      <c r="AA334" s="13"/>
      <c r="AB334" s="13"/>
    </row>
    <row r="335" spans="2:28" ht="20.100000000000001" customHeight="1" x14ac:dyDescent="0.3">
      <c r="B335" s="9"/>
      <c r="C335" s="12"/>
      <c r="D335" s="9"/>
      <c r="E335" s="7"/>
      <c r="F335" s="7"/>
      <c r="G335" s="7"/>
      <c r="H335" s="7"/>
      <c r="I335" s="7"/>
      <c r="J335" s="7"/>
      <c r="K335" s="7"/>
      <c r="L335" s="7"/>
      <c r="M335" s="9"/>
      <c r="N335" s="7"/>
      <c r="O335" s="7"/>
      <c r="P335" s="7"/>
      <c r="Q335" s="7"/>
      <c r="R335" s="7"/>
      <c r="S335" s="7"/>
      <c r="T335" s="7"/>
      <c r="U335" s="7"/>
      <c r="V335" s="7"/>
      <c r="W335" s="7"/>
      <c r="X335" s="7"/>
      <c r="Y335" s="9"/>
      <c r="Z335" s="13"/>
      <c r="AA335" s="13"/>
      <c r="AB335" s="13"/>
    </row>
    <row r="336" spans="2:28" ht="20.100000000000001" customHeight="1" x14ac:dyDescent="0.3">
      <c r="B336" s="9"/>
      <c r="C336" s="12"/>
      <c r="D336" s="9"/>
      <c r="E336" s="7"/>
      <c r="F336" s="7"/>
      <c r="G336" s="7"/>
      <c r="H336" s="7"/>
      <c r="I336" s="7"/>
      <c r="J336" s="7"/>
      <c r="K336" s="7"/>
      <c r="L336" s="7"/>
      <c r="M336" s="9"/>
      <c r="N336" s="7"/>
      <c r="O336" s="7"/>
      <c r="P336" s="7"/>
      <c r="Q336" s="7"/>
      <c r="R336" s="7"/>
      <c r="S336" s="7"/>
      <c r="T336" s="7"/>
      <c r="U336" s="7"/>
      <c r="V336" s="7"/>
      <c r="W336" s="7"/>
      <c r="X336" s="7"/>
      <c r="Y336" s="9"/>
      <c r="Z336" s="13"/>
      <c r="AA336" s="13"/>
      <c r="AB336" s="13"/>
    </row>
    <row r="337" spans="2:28" ht="20.100000000000001" customHeight="1" x14ac:dyDescent="0.3">
      <c r="B337" s="9"/>
      <c r="C337" s="12"/>
      <c r="D337" s="9"/>
      <c r="E337" s="7"/>
      <c r="F337" s="7"/>
      <c r="G337" s="7"/>
      <c r="H337" s="7"/>
      <c r="I337" s="7"/>
      <c r="J337" s="7"/>
      <c r="K337" s="7"/>
      <c r="L337" s="7"/>
      <c r="M337" s="9"/>
      <c r="N337" s="7"/>
      <c r="O337" s="7"/>
      <c r="P337" s="7"/>
      <c r="Q337" s="7"/>
      <c r="R337" s="7"/>
      <c r="S337" s="7"/>
      <c r="T337" s="7"/>
      <c r="U337" s="7"/>
      <c r="V337" s="7"/>
      <c r="W337" s="7"/>
      <c r="X337" s="7"/>
      <c r="Y337" s="9"/>
      <c r="Z337" s="13"/>
      <c r="AA337" s="13"/>
      <c r="AB337" s="13"/>
    </row>
    <row r="338" spans="2:28" ht="20.100000000000001" customHeight="1" x14ac:dyDescent="0.3">
      <c r="B338" s="9"/>
      <c r="C338" s="12"/>
      <c r="D338" s="9"/>
      <c r="E338" s="7"/>
      <c r="F338" s="7"/>
      <c r="G338" s="7"/>
      <c r="H338" s="7"/>
      <c r="I338" s="7"/>
      <c r="J338" s="7"/>
      <c r="K338" s="7"/>
      <c r="L338" s="7"/>
      <c r="M338" s="9"/>
      <c r="N338" s="7"/>
      <c r="O338" s="7"/>
      <c r="P338" s="7"/>
      <c r="Q338" s="7"/>
      <c r="R338" s="7"/>
      <c r="S338" s="7"/>
      <c r="T338" s="7"/>
      <c r="U338" s="7"/>
      <c r="V338" s="7"/>
      <c r="W338" s="7"/>
      <c r="X338" s="7"/>
      <c r="Y338" s="9"/>
      <c r="Z338" s="13"/>
      <c r="AA338" s="13"/>
      <c r="AB338" s="13"/>
    </row>
    <row r="339" spans="2:28" ht="20.100000000000001" customHeight="1" x14ac:dyDescent="0.3">
      <c r="B339" s="9"/>
      <c r="C339" s="12"/>
      <c r="D339" s="9"/>
      <c r="E339" s="7"/>
      <c r="F339" s="7"/>
      <c r="G339" s="7"/>
      <c r="H339" s="7"/>
      <c r="I339" s="7"/>
      <c r="J339" s="7"/>
      <c r="K339" s="7"/>
      <c r="L339" s="7"/>
      <c r="M339" s="9"/>
      <c r="N339" s="7"/>
      <c r="O339" s="7"/>
      <c r="P339" s="7"/>
      <c r="Q339" s="7"/>
      <c r="R339" s="7"/>
      <c r="S339" s="7"/>
      <c r="T339" s="7"/>
      <c r="U339" s="7"/>
      <c r="V339" s="7"/>
      <c r="W339" s="7"/>
      <c r="X339" s="7"/>
      <c r="Y339" s="9"/>
      <c r="Z339" s="13"/>
      <c r="AA339" s="13"/>
      <c r="AB339" s="13"/>
    </row>
    <row r="340" spans="2:28" ht="20.100000000000001" customHeight="1" x14ac:dyDescent="0.3">
      <c r="C340" s="25"/>
      <c r="D340" s="26"/>
      <c r="G340" s="4"/>
      <c r="H340" s="4"/>
      <c r="I340" s="4"/>
      <c r="M340" s="26"/>
      <c r="O340" s="4"/>
      <c r="P340" s="4"/>
      <c r="R340" s="27"/>
      <c r="T340" s="4"/>
      <c r="W340" s="4"/>
      <c r="X340" s="4"/>
      <c r="Y340" s="26"/>
      <c r="Z340" s="5"/>
      <c r="AA340" s="5"/>
      <c r="AB340" s="5"/>
    </row>
    <row r="341" spans="2:28" ht="20.100000000000001" customHeight="1" x14ac:dyDescent="0.3">
      <c r="C341" s="25"/>
      <c r="D341" s="26"/>
      <c r="G341" s="4"/>
      <c r="H341" s="4"/>
      <c r="I341" s="4"/>
      <c r="M341" s="26"/>
      <c r="O341" s="4"/>
      <c r="P341" s="4"/>
      <c r="R341" s="27"/>
      <c r="T341" s="4"/>
      <c r="W341" s="4"/>
      <c r="X341" s="4"/>
      <c r="Y341" s="26"/>
      <c r="Z341" s="5"/>
      <c r="AA341" s="5"/>
      <c r="AB341" s="5"/>
    </row>
    <row r="342" spans="2:28" ht="20.100000000000001" customHeight="1" x14ac:dyDescent="0.3">
      <c r="C342" s="25"/>
      <c r="D342" s="26"/>
      <c r="G342" s="4"/>
      <c r="H342" s="4"/>
      <c r="I342" s="4"/>
      <c r="M342" s="26"/>
      <c r="O342" s="4"/>
      <c r="P342" s="4"/>
      <c r="R342" s="27"/>
      <c r="T342" s="4"/>
      <c r="W342" s="4"/>
      <c r="X342" s="4"/>
      <c r="Y342" s="26"/>
      <c r="Z342" s="5"/>
      <c r="AA342" s="5"/>
      <c r="AB342" s="5"/>
    </row>
    <row r="343" spans="2:28" ht="20.100000000000001" customHeight="1" x14ac:dyDescent="0.3">
      <c r="C343" s="25"/>
      <c r="D343" s="26"/>
      <c r="G343" s="4"/>
      <c r="H343" s="4"/>
      <c r="I343" s="4"/>
      <c r="M343" s="26"/>
      <c r="O343" s="4"/>
      <c r="P343" s="4"/>
      <c r="R343" s="27"/>
      <c r="T343" s="4"/>
      <c r="W343" s="4"/>
      <c r="X343" s="4"/>
      <c r="Y343" s="26"/>
      <c r="Z343" s="5"/>
      <c r="AA343" s="5"/>
      <c r="AB343" s="5"/>
    </row>
    <row r="344" spans="2:28" ht="20.100000000000001" customHeight="1" x14ac:dyDescent="0.3">
      <c r="C344" s="25"/>
      <c r="D344" s="26"/>
      <c r="G344" s="4"/>
      <c r="H344" s="4"/>
      <c r="I344" s="4"/>
      <c r="M344" s="26"/>
      <c r="O344" s="4"/>
      <c r="P344" s="4"/>
      <c r="R344" s="27"/>
      <c r="T344" s="4"/>
      <c r="W344" s="4"/>
      <c r="X344" s="4"/>
      <c r="Y344" s="26"/>
      <c r="Z344" s="5"/>
      <c r="AA344" s="5"/>
      <c r="AB344" s="5"/>
    </row>
    <row r="345" spans="2:28" ht="20.100000000000001" customHeight="1" x14ac:dyDescent="0.3">
      <c r="C345" s="25"/>
      <c r="D345" s="26"/>
      <c r="G345" s="4"/>
      <c r="H345" s="4"/>
      <c r="I345" s="4"/>
      <c r="M345" s="26"/>
      <c r="O345" s="4"/>
      <c r="P345" s="4"/>
      <c r="R345" s="27"/>
      <c r="T345" s="4"/>
      <c r="W345" s="4"/>
      <c r="X345" s="4"/>
      <c r="Y345" s="26"/>
      <c r="Z345" s="5"/>
      <c r="AA345" s="5"/>
      <c r="AB345" s="5"/>
    </row>
    <row r="346" spans="2:28" ht="20.100000000000001" customHeight="1" x14ac:dyDescent="0.3">
      <c r="C346" s="25"/>
      <c r="D346" s="26"/>
      <c r="G346" s="4"/>
      <c r="H346" s="4"/>
      <c r="I346" s="4"/>
      <c r="M346" s="26"/>
      <c r="O346" s="4"/>
      <c r="P346" s="4"/>
      <c r="R346" s="27"/>
      <c r="T346" s="4"/>
      <c r="W346" s="4"/>
      <c r="X346" s="4"/>
      <c r="Y346" s="26"/>
      <c r="Z346" s="5"/>
      <c r="AA346" s="5"/>
      <c r="AB346" s="5"/>
    </row>
    <row r="347" spans="2:28" ht="20.100000000000001" customHeight="1" x14ac:dyDescent="0.3">
      <c r="C347" s="25"/>
      <c r="D347" s="26"/>
      <c r="G347" s="4"/>
      <c r="H347" s="4"/>
      <c r="I347" s="4"/>
      <c r="M347" s="26"/>
      <c r="O347" s="4"/>
      <c r="P347" s="4"/>
      <c r="R347" s="27"/>
      <c r="T347" s="4"/>
      <c r="W347" s="4"/>
      <c r="X347" s="4"/>
      <c r="Y347" s="26"/>
      <c r="Z347" s="5"/>
      <c r="AA347" s="5"/>
      <c r="AB347" s="5"/>
    </row>
    <row r="348" spans="2:28" ht="20.100000000000001" customHeight="1" x14ac:dyDescent="0.3">
      <c r="C348" s="25"/>
      <c r="D348" s="26"/>
      <c r="G348" s="4"/>
      <c r="H348" s="4"/>
      <c r="I348" s="4"/>
      <c r="M348" s="26"/>
      <c r="O348" s="4"/>
      <c r="P348" s="4"/>
      <c r="R348" s="27"/>
      <c r="T348" s="4"/>
      <c r="W348" s="4"/>
      <c r="X348" s="4"/>
      <c r="Y348" s="26"/>
      <c r="Z348" s="5"/>
      <c r="AA348" s="5"/>
      <c r="AB348" s="5"/>
    </row>
    <row r="349" spans="2:28" ht="20.100000000000001" customHeight="1" x14ac:dyDescent="0.3">
      <c r="C349" s="25"/>
      <c r="D349" s="26"/>
      <c r="G349" s="4"/>
      <c r="H349" s="4"/>
      <c r="I349" s="4"/>
      <c r="M349" s="26"/>
      <c r="O349" s="4"/>
      <c r="P349" s="4"/>
      <c r="R349" s="27"/>
      <c r="T349" s="4"/>
      <c r="W349" s="4"/>
      <c r="X349" s="4"/>
      <c r="Y349" s="26"/>
      <c r="Z349" s="5"/>
      <c r="AA349" s="5"/>
      <c r="AB349" s="5"/>
    </row>
    <row r="350" spans="2:28" ht="20.100000000000001" customHeight="1" x14ac:dyDescent="0.3">
      <c r="C350" s="25"/>
      <c r="D350" s="26"/>
      <c r="G350" s="4"/>
      <c r="H350" s="4"/>
      <c r="I350" s="4"/>
      <c r="M350" s="26"/>
      <c r="O350" s="4"/>
      <c r="P350" s="4"/>
      <c r="R350" s="27"/>
      <c r="T350" s="4"/>
      <c r="W350" s="4"/>
      <c r="X350" s="4"/>
      <c r="Y350" s="26"/>
      <c r="Z350" s="5"/>
      <c r="AA350" s="5"/>
      <c r="AB350" s="5"/>
    </row>
    <row r="351" spans="2:28" ht="20.100000000000001" customHeight="1" x14ac:dyDescent="0.3">
      <c r="C351" s="25"/>
      <c r="D351" s="26"/>
      <c r="G351" s="4"/>
      <c r="H351" s="4"/>
      <c r="I351" s="4"/>
      <c r="M351" s="26"/>
      <c r="O351" s="4"/>
      <c r="P351" s="4"/>
      <c r="R351" s="27"/>
      <c r="T351" s="4"/>
      <c r="W351" s="4"/>
      <c r="X351" s="4"/>
      <c r="Y351" s="26"/>
      <c r="Z351" s="5"/>
      <c r="AA351" s="5"/>
      <c r="AB351" s="5"/>
    </row>
    <row r="352" spans="2:28" ht="20.100000000000001" customHeight="1" x14ac:dyDescent="0.3">
      <c r="C352" s="25"/>
      <c r="D352" s="26"/>
      <c r="G352" s="4"/>
      <c r="H352" s="4"/>
      <c r="I352" s="4"/>
      <c r="M352" s="26"/>
      <c r="O352" s="4"/>
      <c r="P352" s="4"/>
      <c r="R352" s="27"/>
      <c r="T352" s="4"/>
      <c r="W352" s="4"/>
      <c r="X352" s="4"/>
      <c r="Y352" s="26"/>
      <c r="Z352" s="5"/>
      <c r="AA352" s="5"/>
      <c r="AB352" s="5"/>
    </row>
    <row r="353" spans="3:28" ht="20.100000000000001" customHeight="1" x14ac:dyDescent="0.3">
      <c r="C353" s="25"/>
      <c r="D353" s="26"/>
      <c r="G353" s="4"/>
      <c r="H353" s="4"/>
      <c r="I353" s="4"/>
      <c r="M353" s="26"/>
      <c r="O353" s="4"/>
      <c r="P353" s="4"/>
      <c r="R353" s="27"/>
      <c r="T353" s="4"/>
      <c r="W353" s="4"/>
      <c r="X353" s="4"/>
      <c r="Y353" s="26"/>
      <c r="Z353" s="5"/>
      <c r="AA353" s="5"/>
      <c r="AB353" s="5"/>
    </row>
    <row r="354" spans="3:28" ht="20.100000000000001" customHeight="1" x14ac:dyDescent="0.3">
      <c r="C354" s="25"/>
      <c r="D354" s="26"/>
      <c r="G354" s="4"/>
      <c r="H354" s="4"/>
      <c r="I354" s="4"/>
      <c r="M354" s="26"/>
      <c r="O354" s="4"/>
      <c r="P354" s="4"/>
      <c r="R354" s="27"/>
      <c r="T354" s="4"/>
      <c r="W354" s="4"/>
      <c r="X354" s="4"/>
      <c r="Y354" s="26"/>
      <c r="Z354" s="5"/>
      <c r="AA354" s="5"/>
      <c r="AB354" s="5"/>
    </row>
    <row r="355" spans="3:28" ht="20.100000000000001" customHeight="1" x14ac:dyDescent="0.3">
      <c r="C355" s="25"/>
      <c r="D355" s="26"/>
      <c r="G355" s="4"/>
      <c r="H355" s="4"/>
      <c r="I355" s="4"/>
      <c r="M355" s="26"/>
      <c r="O355" s="4"/>
      <c r="P355" s="4"/>
      <c r="R355" s="27"/>
      <c r="T355" s="4"/>
      <c r="W355" s="4"/>
      <c r="X355" s="4"/>
      <c r="Y355" s="26"/>
      <c r="Z355" s="5"/>
      <c r="AA355" s="5"/>
      <c r="AB355" s="5"/>
    </row>
    <row r="356" spans="3:28" ht="20.100000000000001" customHeight="1" x14ac:dyDescent="0.3">
      <c r="C356" s="25"/>
      <c r="D356" s="26"/>
      <c r="G356" s="4"/>
      <c r="H356" s="4"/>
      <c r="I356" s="4"/>
      <c r="M356" s="26"/>
      <c r="O356" s="4"/>
      <c r="P356" s="4"/>
      <c r="R356" s="27"/>
      <c r="T356" s="4"/>
      <c r="W356" s="4"/>
      <c r="X356" s="4"/>
      <c r="Y356" s="26"/>
      <c r="Z356" s="5"/>
      <c r="AA356" s="5"/>
      <c r="AB356" s="5"/>
    </row>
    <row r="357" spans="3:28" ht="20.100000000000001" customHeight="1" x14ac:dyDescent="0.3">
      <c r="C357" s="25"/>
      <c r="D357" s="26"/>
      <c r="G357" s="4"/>
      <c r="H357" s="4"/>
      <c r="I357" s="4"/>
      <c r="M357" s="26"/>
      <c r="O357" s="4"/>
      <c r="P357" s="4"/>
      <c r="R357" s="27"/>
      <c r="T357" s="4"/>
      <c r="W357" s="4"/>
      <c r="X357" s="4"/>
      <c r="Y357" s="26"/>
      <c r="Z357" s="5"/>
      <c r="AA357" s="5"/>
      <c r="AB357" s="5"/>
    </row>
    <row r="358" spans="3:28" ht="20.100000000000001" customHeight="1" x14ac:dyDescent="0.3">
      <c r="C358" s="25"/>
      <c r="D358" s="26"/>
      <c r="G358" s="4"/>
      <c r="H358" s="4"/>
      <c r="I358" s="4"/>
      <c r="M358" s="26"/>
      <c r="O358" s="4"/>
      <c r="P358" s="4"/>
      <c r="R358" s="27"/>
      <c r="T358" s="4"/>
      <c r="W358" s="4"/>
      <c r="X358" s="4"/>
      <c r="Y358" s="26"/>
      <c r="Z358" s="5"/>
      <c r="AA358" s="5"/>
      <c r="AB358" s="5"/>
    </row>
    <row r="359" spans="3:28" ht="20.100000000000001" customHeight="1" x14ac:dyDescent="0.3">
      <c r="C359" s="25"/>
      <c r="D359" s="26"/>
      <c r="G359" s="4"/>
      <c r="H359" s="4"/>
      <c r="I359" s="4"/>
      <c r="M359" s="26"/>
      <c r="O359" s="4"/>
      <c r="P359" s="4"/>
      <c r="R359" s="27"/>
      <c r="T359" s="4"/>
      <c r="W359" s="4"/>
      <c r="X359" s="4"/>
      <c r="Y359" s="26"/>
      <c r="Z359" s="5"/>
      <c r="AA359" s="5"/>
      <c r="AB359" s="5"/>
    </row>
    <row r="360" spans="3:28" ht="20.100000000000001" customHeight="1" x14ac:dyDescent="0.3">
      <c r="C360" s="25"/>
      <c r="D360" s="26"/>
      <c r="G360" s="4"/>
      <c r="H360" s="4"/>
      <c r="I360" s="4"/>
      <c r="M360" s="26"/>
      <c r="O360" s="4"/>
      <c r="P360" s="4"/>
      <c r="R360" s="27"/>
      <c r="T360" s="4"/>
      <c r="W360" s="4"/>
      <c r="X360" s="4"/>
      <c r="Y360" s="26"/>
      <c r="Z360" s="5"/>
      <c r="AA360" s="5"/>
      <c r="AB360" s="5"/>
    </row>
    <row r="361" spans="3:28" ht="20.100000000000001" customHeight="1" x14ac:dyDescent="0.3">
      <c r="C361" s="25"/>
      <c r="D361" s="26"/>
      <c r="G361" s="4"/>
      <c r="H361" s="4"/>
      <c r="I361" s="4"/>
      <c r="M361" s="26"/>
      <c r="O361" s="4"/>
      <c r="P361" s="4"/>
      <c r="R361" s="27"/>
      <c r="T361" s="4"/>
      <c r="W361" s="4"/>
      <c r="X361" s="4"/>
      <c r="Y361" s="26"/>
      <c r="Z361" s="5"/>
      <c r="AA361" s="5"/>
      <c r="AB361" s="5"/>
    </row>
    <row r="362" spans="3:28" ht="20.100000000000001" customHeight="1" x14ac:dyDescent="0.3">
      <c r="C362" s="25"/>
      <c r="D362" s="26"/>
      <c r="G362" s="4"/>
      <c r="H362" s="4"/>
      <c r="I362" s="4"/>
      <c r="M362" s="26"/>
      <c r="O362" s="4"/>
      <c r="P362" s="4"/>
      <c r="R362" s="27"/>
      <c r="T362" s="4"/>
      <c r="W362" s="4"/>
      <c r="X362" s="4"/>
      <c r="Y362" s="26"/>
      <c r="Z362" s="5"/>
      <c r="AA362" s="5"/>
      <c r="AB362" s="5"/>
    </row>
    <row r="363" spans="3:28" ht="20.100000000000001" customHeight="1" x14ac:dyDescent="0.3">
      <c r="C363" s="25"/>
      <c r="D363" s="26"/>
      <c r="G363" s="4"/>
      <c r="H363" s="4"/>
      <c r="I363" s="4"/>
      <c r="M363" s="26"/>
      <c r="O363" s="4"/>
      <c r="P363" s="4"/>
      <c r="R363" s="27"/>
      <c r="T363" s="4"/>
      <c r="W363" s="4"/>
      <c r="X363" s="4"/>
      <c r="Y363" s="26"/>
      <c r="Z363" s="5"/>
      <c r="AA363" s="5"/>
      <c r="AB363" s="5"/>
    </row>
    <row r="364" spans="3:28" ht="20.100000000000001" customHeight="1" x14ac:dyDescent="0.3">
      <c r="C364" s="25"/>
      <c r="D364" s="26"/>
      <c r="G364" s="4"/>
      <c r="H364" s="4"/>
      <c r="I364" s="4"/>
      <c r="M364" s="26"/>
      <c r="O364" s="4"/>
      <c r="P364" s="4"/>
      <c r="R364" s="27"/>
      <c r="T364" s="4"/>
      <c r="W364" s="4"/>
      <c r="X364" s="4"/>
      <c r="Y364" s="26"/>
      <c r="Z364" s="5"/>
      <c r="AA364" s="5"/>
      <c r="AB364" s="5"/>
    </row>
    <row r="365" spans="3:28" ht="20.100000000000001" customHeight="1" x14ac:dyDescent="0.3">
      <c r="C365" s="25"/>
      <c r="D365" s="26"/>
      <c r="G365" s="4"/>
      <c r="H365" s="4"/>
      <c r="I365" s="4"/>
      <c r="M365" s="26"/>
      <c r="O365" s="4"/>
      <c r="P365" s="4"/>
      <c r="R365" s="27"/>
      <c r="T365" s="4"/>
      <c r="W365" s="4"/>
      <c r="X365" s="4"/>
      <c r="Y365" s="26"/>
      <c r="Z365" s="5"/>
      <c r="AA365" s="5"/>
      <c r="AB365" s="5"/>
    </row>
    <row r="366" spans="3:28" ht="20.100000000000001" customHeight="1" x14ac:dyDescent="0.3">
      <c r="C366" s="25"/>
      <c r="D366" s="26"/>
      <c r="G366" s="4"/>
      <c r="H366" s="4"/>
      <c r="I366" s="4"/>
      <c r="M366" s="26"/>
      <c r="O366" s="4"/>
      <c r="P366" s="4"/>
      <c r="R366" s="27"/>
      <c r="T366" s="4"/>
      <c r="W366" s="4"/>
      <c r="X366" s="4"/>
      <c r="Y366" s="26"/>
      <c r="Z366" s="5"/>
      <c r="AA366" s="5"/>
      <c r="AB366" s="5"/>
    </row>
    <row r="367" spans="3:28" ht="20.100000000000001" customHeight="1" x14ac:dyDescent="0.3">
      <c r="C367" s="25"/>
      <c r="D367" s="26"/>
      <c r="G367" s="4"/>
      <c r="H367" s="4"/>
      <c r="I367" s="4"/>
      <c r="M367" s="26"/>
      <c r="O367" s="4"/>
      <c r="P367" s="4"/>
      <c r="R367" s="27"/>
      <c r="T367" s="4"/>
      <c r="W367" s="4"/>
      <c r="X367" s="4"/>
      <c r="Y367" s="26"/>
      <c r="Z367" s="5"/>
      <c r="AA367" s="5"/>
      <c r="AB367" s="5"/>
    </row>
    <row r="368" spans="3:28" ht="20.100000000000001" customHeight="1" x14ac:dyDescent="0.3">
      <c r="C368" s="25"/>
      <c r="D368" s="26"/>
      <c r="G368" s="4"/>
      <c r="H368" s="4"/>
      <c r="I368" s="4"/>
      <c r="M368" s="26"/>
      <c r="O368" s="4"/>
      <c r="P368" s="4"/>
      <c r="R368" s="27"/>
      <c r="T368" s="4"/>
      <c r="W368" s="4"/>
      <c r="X368" s="4"/>
      <c r="Y368" s="26"/>
      <c r="Z368" s="5"/>
      <c r="AA368" s="5"/>
      <c r="AB368" s="5"/>
    </row>
    <row r="369" spans="3:28" ht="20.100000000000001" customHeight="1" x14ac:dyDescent="0.3">
      <c r="C369" s="25"/>
      <c r="D369" s="26"/>
      <c r="G369" s="4"/>
      <c r="H369" s="4"/>
      <c r="I369" s="4"/>
      <c r="M369" s="26"/>
      <c r="O369" s="4"/>
      <c r="P369" s="4"/>
      <c r="R369" s="27"/>
      <c r="T369" s="4"/>
      <c r="W369" s="4"/>
      <c r="X369" s="4"/>
      <c r="Y369" s="26"/>
      <c r="Z369" s="5"/>
      <c r="AA369" s="5"/>
      <c r="AB369" s="5"/>
    </row>
    <row r="370" spans="3:28" ht="20.100000000000001" customHeight="1" x14ac:dyDescent="0.3">
      <c r="C370" s="25"/>
      <c r="D370" s="26"/>
      <c r="G370" s="4"/>
      <c r="H370" s="4"/>
      <c r="I370" s="4"/>
      <c r="M370" s="26"/>
      <c r="O370" s="4"/>
      <c r="P370" s="4"/>
      <c r="R370" s="27"/>
      <c r="T370" s="4"/>
      <c r="W370" s="4"/>
      <c r="X370" s="4"/>
      <c r="Y370" s="26"/>
      <c r="Z370" s="5"/>
      <c r="AA370" s="5"/>
      <c r="AB370" s="5"/>
    </row>
    <row r="371" spans="3:28" ht="20.100000000000001" customHeight="1" x14ac:dyDescent="0.3">
      <c r="C371" s="25"/>
      <c r="D371" s="26"/>
      <c r="G371" s="4"/>
      <c r="H371" s="4"/>
      <c r="I371" s="4"/>
      <c r="M371" s="26"/>
      <c r="O371" s="4"/>
      <c r="P371" s="4"/>
      <c r="R371" s="27"/>
      <c r="T371" s="4"/>
      <c r="W371" s="4"/>
      <c r="X371" s="4"/>
      <c r="Y371" s="26"/>
      <c r="Z371" s="5"/>
      <c r="AA371" s="5"/>
      <c r="AB371" s="5"/>
    </row>
    <row r="372" spans="3:28" ht="20.100000000000001" customHeight="1" x14ac:dyDescent="0.3">
      <c r="C372" s="25"/>
      <c r="D372" s="26"/>
      <c r="G372" s="4"/>
      <c r="H372" s="4"/>
      <c r="I372" s="4"/>
      <c r="M372" s="26"/>
      <c r="O372" s="4"/>
      <c r="P372" s="4"/>
      <c r="R372" s="27"/>
      <c r="T372" s="4"/>
      <c r="W372" s="4"/>
      <c r="X372" s="4"/>
      <c r="Y372" s="26"/>
      <c r="Z372" s="5"/>
      <c r="AA372" s="5"/>
      <c r="AB372" s="5"/>
    </row>
    <row r="373" spans="3:28" ht="20.100000000000001" customHeight="1" x14ac:dyDescent="0.3">
      <c r="C373" s="25"/>
      <c r="D373" s="26"/>
      <c r="G373" s="4"/>
      <c r="H373" s="4"/>
      <c r="I373" s="4"/>
      <c r="M373" s="26"/>
      <c r="O373" s="4"/>
      <c r="P373" s="4"/>
      <c r="R373" s="27"/>
      <c r="T373" s="4"/>
      <c r="W373" s="4"/>
      <c r="X373" s="4"/>
      <c r="Y373" s="26"/>
      <c r="Z373" s="5"/>
      <c r="AA373" s="5"/>
      <c r="AB373" s="5"/>
    </row>
    <row r="374" spans="3:28" ht="20.100000000000001" customHeight="1" x14ac:dyDescent="0.3">
      <c r="C374" s="25"/>
      <c r="D374" s="26"/>
      <c r="G374" s="4"/>
      <c r="H374" s="4"/>
      <c r="I374" s="4"/>
      <c r="M374" s="26"/>
      <c r="O374" s="4"/>
      <c r="P374" s="4"/>
      <c r="R374" s="27"/>
      <c r="T374" s="4"/>
      <c r="W374" s="4"/>
      <c r="X374" s="4"/>
      <c r="Y374" s="26"/>
      <c r="Z374" s="5"/>
      <c r="AA374" s="5"/>
      <c r="AB374" s="5"/>
    </row>
    <row r="375" spans="3:28" ht="20.100000000000001" customHeight="1" x14ac:dyDescent="0.3">
      <c r="C375" s="25"/>
      <c r="D375" s="26"/>
      <c r="G375" s="4"/>
      <c r="H375" s="4"/>
      <c r="I375" s="4"/>
      <c r="M375" s="26"/>
      <c r="O375" s="4"/>
      <c r="P375" s="4"/>
      <c r="R375" s="27"/>
      <c r="T375" s="4"/>
      <c r="W375" s="4"/>
      <c r="X375" s="4"/>
      <c r="Y375" s="26"/>
      <c r="Z375" s="5"/>
      <c r="AA375" s="5"/>
      <c r="AB375" s="5"/>
    </row>
    <row r="376" spans="3:28" ht="20.100000000000001" customHeight="1" x14ac:dyDescent="0.3">
      <c r="C376" s="25"/>
      <c r="D376" s="26"/>
      <c r="G376" s="4"/>
      <c r="H376" s="4"/>
      <c r="I376" s="4"/>
      <c r="M376" s="26"/>
      <c r="O376" s="4"/>
      <c r="P376" s="4"/>
      <c r="R376" s="27"/>
      <c r="T376" s="4"/>
      <c r="W376" s="4"/>
      <c r="X376" s="4"/>
      <c r="Y376" s="26"/>
      <c r="Z376" s="5"/>
      <c r="AA376" s="5"/>
      <c r="AB376" s="5"/>
    </row>
    <row r="377" spans="3:28" ht="20.100000000000001" customHeight="1" x14ac:dyDescent="0.3">
      <c r="C377" s="25"/>
      <c r="D377" s="26"/>
      <c r="G377" s="4"/>
      <c r="H377" s="4"/>
      <c r="I377" s="4"/>
      <c r="M377" s="26"/>
      <c r="O377" s="4"/>
      <c r="P377" s="4"/>
      <c r="R377" s="27"/>
      <c r="T377" s="4"/>
      <c r="W377" s="4"/>
      <c r="X377" s="4"/>
      <c r="Y377" s="26"/>
      <c r="Z377" s="5"/>
      <c r="AA377" s="5"/>
      <c r="AB377" s="5"/>
    </row>
    <row r="378" spans="3:28" ht="20.100000000000001" customHeight="1" x14ac:dyDescent="0.3">
      <c r="C378" s="25"/>
      <c r="D378" s="26"/>
      <c r="G378" s="4"/>
      <c r="H378" s="4"/>
      <c r="I378" s="4"/>
      <c r="M378" s="26"/>
      <c r="O378" s="4"/>
      <c r="P378" s="4"/>
      <c r="R378" s="27"/>
      <c r="T378" s="4"/>
      <c r="W378" s="4"/>
      <c r="X378" s="4"/>
      <c r="Y378" s="26"/>
      <c r="Z378" s="5"/>
      <c r="AA378" s="5"/>
      <c r="AB378" s="5"/>
    </row>
    <row r="379" spans="3:28" ht="20.100000000000001" customHeight="1" x14ac:dyDescent="0.3">
      <c r="C379" s="25"/>
      <c r="D379" s="26"/>
      <c r="G379" s="4"/>
      <c r="H379" s="4"/>
      <c r="I379" s="4"/>
      <c r="M379" s="26"/>
      <c r="O379" s="4"/>
      <c r="P379" s="4"/>
      <c r="R379" s="27"/>
      <c r="T379" s="4"/>
      <c r="W379" s="4"/>
      <c r="X379" s="4"/>
      <c r="Y379" s="26"/>
      <c r="Z379" s="5"/>
      <c r="AA379" s="5"/>
      <c r="AB379" s="5"/>
    </row>
    <row r="380" spans="3:28" ht="20.100000000000001" customHeight="1" x14ac:dyDescent="0.3">
      <c r="C380" s="25"/>
      <c r="D380" s="26"/>
      <c r="G380" s="4"/>
      <c r="H380" s="4"/>
      <c r="I380" s="4"/>
      <c r="M380" s="26"/>
      <c r="O380" s="4"/>
      <c r="P380" s="4"/>
      <c r="R380" s="27"/>
      <c r="T380" s="4"/>
      <c r="W380" s="4"/>
      <c r="X380" s="4"/>
      <c r="Y380" s="26"/>
      <c r="Z380" s="5"/>
      <c r="AA380" s="5"/>
      <c r="AB380" s="5"/>
    </row>
    <row r="381" spans="3:28" ht="20.100000000000001" customHeight="1" x14ac:dyDescent="0.3">
      <c r="C381" s="25"/>
      <c r="D381" s="26"/>
      <c r="G381" s="4"/>
      <c r="H381" s="4"/>
      <c r="I381" s="4"/>
      <c r="M381" s="26"/>
      <c r="O381" s="4"/>
      <c r="P381" s="4"/>
      <c r="R381" s="27"/>
      <c r="T381" s="4"/>
      <c r="W381" s="4"/>
      <c r="X381" s="4"/>
      <c r="Y381" s="26"/>
      <c r="Z381" s="5"/>
      <c r="AA381" s="5"/>
      <c r="AB381" s="5"/>
    </row>
    <row r="382" spans="3:28" ht="20.100000000000001" customHeight="1" x14ac:dyDescent="0.3">
      <c r="C382" s="25"/>
      <c r="D382" s="26"/>
      <c r="G382" s="4"/>
      <c r="H382" s="4"/>
      <c r="I382" s="4"/>
      <c r="M382" s="26"/>
      <c r="O382" s="4"/>
      <c r="P382" s="4"/>
      <c r="R382" s="27"/>
      <c r="T382" s="4"/>
      <c r="W382" s="4"/>
      <c r="X382" s="4"/>
      <c r="Y382" s="26"/>
      <c r="Z382" s="5"/>
      <c r="AA382" s="5"/>
      <c r="AB382" s="5"/>
    </row>
    <row r="383" spans="3:28" ht="20.100000000000001" customHeight="1" x14ac:dyDescent="0.3">
      <c r="C383" s="25"/>
      <c r="D383" s="26"/>
      <c r="G383" s="4"/>
      <c r="H383" s="4"/>
      <c r="I383" s="4"/>
      <c r="M383" s="26"/>
      <c r="O383" s="4"/>
      <c r="P383" s="4"/>
      <c r="R383" s="27"/>
      <c r="T383" s="4"/>
      <c r="W383" s="4"/>
      <c r="X383" s="4"/>
      <c r="Y383" s="26"/>
      <c r="Z383" s="5"/>
      <c r="AA383" s="5"/>
      <c r="AB383" s="5"/>
    </row>
    <row r="384" spans="3:28" ht="20.100000000000001" customHeight="1" x14ac:dyDescent="0.3">
      <c r="C384" s="25"/>
      <c r="D384" s="26"/>
      <c r="G384" s="4"/>
      <c r="H384" s="4"/>
      <c r="I384" s="4"/>
      <c r="M384" s="26"/>
      <c r="O384" s="4"/>
      <c r="P384" s="4"/>
      <c r="R384" s="27"/>
      <c r="T384" s="4"/>
      <c r="W384" s="4"/>
      <c r="X384" s="4"/>
      <c r="Y384" s="26"/>
      <c r="Z384" s="5"/>
      <c r="AA384" s="5"/>
      <c r="AB384" s="5"/>
    </row>
    <row r="385" spans="3:28" ht="20.100000000000001" customHeight="1" x14ac:dyDescent="0.3">
      <c r="C385" s="25"/>
      <c r="D385" s="26"/>
      <c r="G385" s="4"/>
      <c r="H385" s="4"/>
      <c r="I385" s="4"/>
      <c r="M385" s="26"/>
      <c r="O385" s="4"/>
      <c r="P385" s="4"/>
      <c r="R385" s="27"/>
      <c r="T385" s="4"/>
      <c r="W385" s="4"/>
      <c r="X385" s="4"/>
      <c r="Y385" s="26"/>
      <c r="Z385" s="5"/>
      <c r="AA385" s="5"/>
      <c r="AB385" s="5"/>
    </row>
    <row r="386" spans="3:28" ht="20.100000000000001" customHeight="1" x14ac:dyDescent="0.3">
      <c r="C386" s="25"/>
      <c r="D386" s="26"/>
      <c r="G386" s="4"/>
      <c r="H386" s="4"/>
      <c r="I386" s="4"/>
      <c r="M386" s="26"/>
      <c r="O386" s="4"/>
      <c r="P386" s="4"/>
      <c r="R386" s="27"/>
      <c r="T386" s="4"/>
      <c r="W386" s="4"/>
      <c r="X386" s="4"/>
      <c r="Y386" s="26"/>
      <c r="Z386" s="5"/>
      <c r="AA386" s="5"/>
      <c r="AB386" s="5"/>
    </row>
    <row r="387" spans="3:28" ht="20.100000000000001" customHeight="1" x14ac:dyDescent="0.3">
      <c r="C387" s="25"/>
      <c r="D387" s="26"/>
      <c r="G387" s="4"/>
      <c r="H387" s="4"/>
      <c r="I387" s="4"/>
      <c r="M387" s="26"/>
      <c r="O387" s="4"/>
      <c r="P387" s="4"/>
      <c r="R387" s="27"/>
      <c r="T387" s="4"/>
      <c r="W387" s="4"/>
      <c r="X387" s="4"/>
      <c r="Y387" s="26"/>
      <c r="Z387" s="5"/>
      <c r="AA387" s="5"/>
      <c r="AB387" s="5"/>
    </row>
    <row r="388" spans="3:28" ht="20.100000000000001" customHeight="1" x14ac:dyDescent="0.3">
      <c r="C388" s="25"/>
      <c r="D388" s="26"/>
      <c r="G388" s="4"/>
      <c r="H388" s="4"/>
      <c r="I388" s="4"/>
      <c r="M388" s="26"/>
      <c r="O388" s="4"/>
      <c r="P388" s="4"/>
      <c r="R388" s="27"/>
      <c r="T388" s="4"/>
      <c r="W388" s="4"/>
      <c r="X388" s="4"/>
      <c r="Y388" s="26"/>
      <c r="Z388" s="5"/>
      <c r="AA388" s="5"/>
      <c r="AB388" s="5"/>
    </row>
    <row r="389" spans="3:28" ht="20.100000000000001" customHeight="1" x14ac:dyDescent="0.3">
      <c r="C389" s="25"/>
      <c r="D389" s="26"/>
      <c r="G389" s="4"/>
      <c r="H389" s="4"/>
      <c r="I389" s="4"/>
      <c r="M389" s="26"/>
      <c r="O389" s="4"/>
      <c r="P389" s="4"/>
      <c r="R389" s="27"/>
      <c r="T389" s="4"/>
      <c r="W389" s="4"/>
      <c r="X389" s="4"/>
      <c r="Y389" s="26"/>
      <c r="Z389" s="5"/>
      <c r="AA389" s="5"/>
      <c r="AB389" s="5"/>
    </row>
    <row r="390" spans="3:28" ht="20.100000000000001" customHeight="1" x14ac:dyDescent="0.3">
      <c r="C390" s="25"/>
      <c r="D390" s="26"/>
      <c r="G390" s="4"/>
      <c r="H390" s="4"/>
      <c r="I390" s="4"/>
      <c r="M390" s="26"/>
      <c r="O390" s="4"/>
      <c r="P390" s="4"/>
      <c r="R390" s="27"/>
      <c r="T390" s="4"/>
      <c r="W390" s="4"/>
      <c r="X390" s="4"/>
      <c r="Y390" s="26"/>
      <c r="Z390" s="5"/>
      <c r="AA390" s="5"/>
      <c r="AB390" s="5"/>
    </row>
    <row r="391" spans="3:28" ht="20.100000000000001" customHeight="1" x14ac:dyDescent="0.3">
      <c r="C391" s="25"/>
      <c r="D391" s="26"/>
      <c r="G391" s="4"/>
      <c r="H391" s="4"/>
      <c r="I391" s="4"/>
      <c r="M391" s="26"/>
      <c r="O391" s="4"/>
      <c r="P391" s="4"/>
      <c r="R391" s="27"/>
      <c r="T391" s="4"/>
      <c r="W391" s="4"/>
      <c r="X391" s="4"/>
      <c r="Y391" s="26"/>
      <c r="Z391" s="5"/>
      <c r="AA391" s="5"/>
      <c r="AB391" s="5"/>
    </row>
    <row r="392" spans="3:28" ht="20.100000000000001" customHeight="1" x14ac:dyDescent="0.3">
      <c r="C392" s="25"/>
      <c r="D392" s="26"/>
      <c r="G392" s="4"/>
      <c r="H392" s="4"/>
      <c r="I392" s="4"/>
      <c r="M392" s="26"/>
      <c r="O392" s="4"/>
      <c r="P392" s="4"/>
      <c r="R392" s="27"/>
      <c r="T392" s="4"/>
      <c r="W392" s="4"/>
      <c r="X392" s="4"/>
      <c r="Y392" s="26"/>
      <c r="Z392" s="5"/>
      <c r="AA392" s="5"/>
      <c r="AB392" s="5"/>
    </row>
    <row r="393" spans="3:28" ht="20.100000000000001" customHeight="1" x14ac:dyDescent="0.3">
      <c r="C393" s="25"/>
      <c r="D393" s="26"/>
      <c r="G393" s="4"/>
      <c r="H393" s="4"/>
      <c r="I393" s="4"/>
      <c r="M393" s="26"/>
      <c r="O393" s="4"/>
      <c r="P393" s="4"/>
      <c r="R393" s="27"/>
      <c r="T393" s="4"/>
      <c r="W393" s="4"/>
      <c r="X393" s="4"/>
      <c r="Y393" s="26"/>
      <c r="Z393" s="5"/>
      <c r="AA393" s="5"/>
      <c r="AB393" s="5"/>
    </row>
    <row r="394" spans="3:28" ht="20.100000000000001" customHeight="1" x14ac:dyDescent="0.3">
      <c r="C394" s="25"/>
      <c r="D394" s="26"/>
      <c r="G394" s="4"/>
      <c r="H394" s="4"/>
      <c r="I394" s="4"/>
      <c r="M394" s="26"/>
      <c r="O394" s="4"/>
      <c r="P394" s="4"/>
      <c r="R394" s="27"/>
      <c r="T394" s="4"/>
      <c r="W394" s="4"/>
      <c r="X394" s="4"/>
      <c r="Y394" s="26"/>
      <c r="Z394" s="5"/>
      <c r="AA394" s="5"/>
      <c r="AB394" s="5"/>
    </row>
    <row r="395" spans="3:28" ht="20.100000000000001" customHeight="1" x14ac:dyDescent="0.3">
      <c r="C395" s="25"/>
      <c r="D395" s="26"/>
      <c r="G395" s="4"/>
      <c r="H395" s="4"/>
      <c r="I395" s="4"/>
      <c r="M395" s="26"/>
      <c r="O395" s="4"/>
      <c r="P395" s="4"/>
      <c r="R395" s="27"/>
      <c r="T395" s="4"/>
      <c r="W395" s="4"/>
      <c r="X395" s="4"/>
      <c r="Y395" s="26"/>
      <c r="Z395" s="5"/>
      <c r="AA395" s="5"/>
      <c r="AB395" s="5"/>
    </row>
    <row r="396" spans="3:28" ht="20.100000000000001" customHeight="1" x14ac:dyDescent="0.3">
      <c r="C396" s="25"/>
      <c r="D396" s="26"/>
      <c r="G396" s="4"/>
      <c r="H396" s="4"/>
      <c r="I396" s="4"/>
      <c r="M396" s="26"/>
      <c r="O396" s="4"/>
      <c r="P396" s="4"/>
      <c r="R396" s="27"/>
      <c r="T396" s="4"/>
      <c r="W396" s="4"/>
      <c r="X396" s="4"/>
      <c r="Y396" s="26"/>
      <c r="Z396" s="5"/>
      <c r="AA396" s="5"/>
      <c r="AB396" s="5"/>
    </row>
    <row r="397" spans="3:28" ht="20.100000000000001" customHeight="1" x14ac:dyDescent="0.3">
      <c r="C397" s="25"/>
      <c r="D397" s="26"/>
      <c r="G397" s="4"/>
      <c r="H397" s="4"/>
      <c r="I397" s="4"/>
      <c r="M397" s="26"/>
      <c r="O397" s="4"/>
      <c r="P397" s="4"/>
      <c r="R397" s="27"/>
      <c r="T397" s="4"/>
      <c r="W397" s="4"/>
      <c r="X397" s="4"/>
      <c r="Y397" s="26"/>
      <c r="Z397" s="5"/>
      <c r="AA397" s="5"/>
      <c r="AB397" s="5"/>
    </row>
    <row r="398" spans="3:28" ht="20.100000000000001" customHeight="1" x14ac:dyDescent="0.3">
      <c r="C398" s="25"/>
      <c r="D398" s="26"/>
      <c r="G398" s="4"/>
      <c r="H398" s="4"/>
      <c r="I398" s="4"/>
      <c r="M398" s="26"/>
      <c r="O398" s="4"/>
      <c r="P398" s="4"/>
      <c r="R398" s="27"/>
      <c r="T398" s="4"/>
      <c r="W398" s="4"/>
      <c r="X398" s="4"/>
      <c r="Y398" s="26"/>
      <c r="Z398" s="5"/>
      <c r="AA398" s="5"/>
      <c r="AB398" s="5"/>
    </row>
    <row r="399" spans="3:28" ht="20.100000000000001" customHeight="1" x14ac:dyDescent="0.3">
      <c r="C399" s="25"/>
      <c r="D399" s="26"/>
      <c r="G399" s="4"/>
      <c r="H399" s="4"/>
      <c r="I399" s="4"/>
      <c r="M399" s="26"/>
      <c r="O399" s="4"/>
      <c r="P399" s="4"/>
      <c r="R399" s="27"/>
      <c r="T399" s="4"/>
      <c r="W399" s="4"/>
      <c r="X399" s="4"/>
      <c r="Y399" s="26"/>
      <c r="Z399" s="5"/>
      <c r="AA399" s="5"/>
      <c r="AB399" s="5"/>
    </row>
    <row r="400" spans="3:28" ht="20.100000000000001" customHeight="1" x14ac:dyDescent="0.3">
      <c r="C400" s="25"/>
      <c r="D400" s="26"/>
      <c r="G400" s="4"/>
      <c r="H400" s="4"/>
      <c r="I400" s="4"/>
      <c r="M400" s="26"/>
      <c r="O400" s="4"/>
      <c r="P400" s="4"/>
      <c r="R400" s="27"/>
      <c r="T400" s="4"/>
      <c r="W400" s="4"/>
      <c r="X400" s="4"/>
      <c r="Y400" s="26"/>
      <c r="Z400" s="5"/>
      <c r="AA400" s="5"/>
      <c r="AB400" s="5"/>
    </row>
    <row r="401" spans="3:28" ht="20.100000000000001" customHeight="1" x14ac:dyDescent="0.3">
      <c r="C401" s="25"/>
      <c r="D401" s="26"/>
      <c r="G401" s="4"/>
      <c r="H401" s="4"/>
      <c r="I401" s="4"/>
      <c r="M401" s="26"/>
      <c r="O401" s="4"/>
      <c r="P401" s="4"/>
      <c r="R401" s="27"/>
      <c r="T401" s="4"/>
      <c r="W401" s="4"/>
      <c r="X401" s="4"/>
      <c r="Y401" s="26"/>
      <c r="Z401" s="5"/>
      <c r="AA401" s="5"/>
      <c r="AB401" s="5"/>
    </row>
    <row r="402" spans="3:28" ht="20.100000000000001" customHeight="1" x14ac:dyDescent="0.3">
      <c r="C402" s="25"/>
      <c r="D402" s="26"/>
      <c r="G402" s="4"/>
      <c r="H402" s="4"/>
      <c r="I402" s="4"/>
      <c r="M402" s="26"/>
      <c r="O402" s="4"/>
      <c r="P402" s="4"/>
      <c r="R402" s="27"/>
      <c r="T402" s="4"/>
      <c r="W402" s="4"/>
      <c r="X402" s="4"/>
      <c r="Y402" s="26"/>
    </row>
    <row r="403" spans="3:28" ht="20.100000000000001" customHeight="1" x14ac:dyDescent="0.3">
      <c r="C403" s="25"/>
      <c r="D403" s="26"/>
      <c r="G403" s="4"/>
      <c r="H403" s="4"/>
      <c r="I403" s="4"/>
      <c r="M403" s="26"/>
      <c r="O403" s="4"/>
      <c r="P403" s="4"/>
      <c r="R403" s="27"/>
      <c r="T403" s="4"/>
      <c r="W403" s="4"/>
      <c r="X403" s="4"/>
      <c r="Y403" s="26"/>
    </row>
    <row r="404" spans="3:28" ht="20.100000000000001" customHeight="1" x14ac:dyDescent="0.3">
      <c r="C404" s="25"/>
      <c r="D404" s="26"/>
      <c r="G404" s="4"/>
      <c r="H404" s="4"/>
      <c r="I404" s="4"/>
      <c r="M404" s="26"/>
      <c r="O404" s="4"/>
      <c r="P404" s="4"/>
      <c r="R404" s="27"/>
      <c r="T404" s="4"/>
      <c r="W404" s="4"/>
      <c r="X404" s="4"/>
      <c r="Y404" s="26"/>
    </row>
    <row r="405" spans="3:28" ht="20.100000000000001" customHeight="1" x14ac:dyDescent="0.3">
      <c r="C405" s="25"/>
      <c r="D405" s="26"/>
      <c r="G405" s="4"/>
      <c r="H405" s="4"/>
      <c r="I405" s="4"/>
      <c r="M405" s="26"/>
      <c r="O405" s="4"/>
      <c r="P405" s="4"/>
      <c r="R405" s="27"/>
      <c r="T405" s="4"/>
      <c r="W405" s="4"/>
      <c r="X405" s="4"/>
      <c r="Y405" s="26"/>
    </row>
    <row r="406" spans="3:28" ht="20.100000000000001" customHeight="1" x14ac:dyDescent="0.3">
      <c r="C406" s="25"/>
      <c r="D406" s="26"/>
      <c r="G406" s="4"/>
      <c r="H406" s="4"/>
      <c r="I406" s="4"/>
      <c r="M406" s="26"/>
      <c r="O406" s="4"/>
      <c r="P406" s="4"/>
      <c r="R406" s="27"/>
      <c r="T406" s="4"/>
      <c r="W406" s="4"/>
      <c r="X406" s="4"/>
      <c r="Y406" s="26"/>
    </row>
    <row r="407" spans="3:28" ht="20.100000000000001" customHeight="1" x14ac:dyDescent="0.3">
      <c r="C407" s="25"/>
      <c r="D407" s="26"/>
      <c r="G407" s="4"/>
      <c r="H407" s="4"/>
      <c r="I407" s="4"/>
      <c r="M407" s="26"/>
      <c r="O407" s="4"/>
      <c r="P407" s="4"/>
      <c r="R407" s="27"/>
      <c r="T407" s="4"/>
      <c r="W407" s="4"/>
      <c r="X407" s="4"/>
      <c r="Y407" s="26"/>
    </row>
    <row r="408" spans="3:28" ht="20.100000000000001" customHeight="1" x14ac:dyDescent="0.3">
      <c r="C408" s="25"/>
      <c r="D408" s="26"/>
      <c r="G408" s="4"/>
      <c r="H408" s="4"/>
      <c r="I408" s="4"/>
      <c r="M408" s="26"/>
      <c r="O408" s="4"/>
      <c r="P408" s="4"/>
      <c r="R408" s="27"/>
      <c r="T408" s="4"/>
      <c r="W408" s="4"/>
      <c r="X408" s="4"/>
      <c r="Y408" s="26"/>
    </row>
    <row r="409" spans="3:28" ht="20.100000000000001" customHeight="1" x14ac:dyDescent="0.3">
      <c r="C409" s="25"/>
      <c r="D409" s="26"/>
      <c r="G409" s="4"/>
      <c r="H409" s="4"/>
      <c r="I409" s="4"/>
      <c r="M409" s="26"/>
      <c r="O409" s="4"/>
      <c r="P409" s="4"/>
      <c r="R409" s="27"/>
      <c r="T409" s="4"/>
      <c r="W409" s="4"/>
      <c r="X409" s="4"/>
      <c r="Y409" s="26"/>
    </row>
    <row r="410" spans="3:28" ht="20.100000000000001" customHeight="1" x14ac:dyDescent="0.3">
      <c r="C410" s="25"/>
      <c r="D410" s="26"/>
      <c r="G410" s="4"/>
      <c r="H410" s="4"/>
      <c r="I410" s="4"/>
      <c r="M410" s="26"/>
      <c r="O410" s="4"/>
      <c r="P410" s="4"/>
      <c r="R410" s="27"/>
      <c r="T410" s="4"/>
      <c r="W410" s="4"/>
      <c r="X410" s="4"/>
      <c r="Y410" s="26"/>
    </row>
    <row r="411" spans="3:28" ht="20.100000000000001" customHeight="1" x14ac:dyDescent="0.3">
      <c r="C411" s="25"/>
      <c r="D411" s="26"/>
      <c r="G411" s="4"/>
      <c r="H411" s="4"/>
      <c r="I411" s="4"/>
      <c r="M411" s="26"/>
      <c r="O411" s="4"/>
      <c r="P411" s="4"/>
      <c r="R411" s="27"/>
      <c r="T411" s="4"/>
      <c r="W411" s="4"/>
      <c r="X411" s="4"/>
      <c r="Y411" s="26"/>
    </row>
    <row r="412" spans="3:28" ht="20.100000000000001" customHeight="1" x14ac:dyDescent="0.3">
      <c r="C412" s="25"/>
      <c r="D412" s="26"/>
      <c r="G412" s="4"/>
      <c r="H412" s="4"/>
      <c r="I412" s="4"/>
      <c r="M412" s="26"/>
      <c r="O412" s="4"/>
      <c r="P412" s="4"/>
      <c r="R412" s="27"/>
      <c r="T412" s="4"/>
      <c r="W412" s="4"/>
      <c r="X412" s="4"/>
      <c r="Y412" s="26"/>
    </row>
    <row r="413" spans="3:28" ht="20.100000000000001" customHeight="1" x14ac:dyDescent="0.3">
      <c r="C413" s="25"/>
      <c r="D413" s="26"/>
      <c r="G413" s="4"/>
      <c r="H413" s="4"/>
      <c r="I413" s="4"/>
      <c r="M413" s="26"/>
      <c r="O413" s="4"/>
      <c r="P413" s="4"/>
      <c r="R413" s="27"/>
      <c r="T413" s="4"/>
      <c r="W413" s="4"/>
      <c r="X413" s="4"/>
      <c r="Y413" s="26"/>
    </row>
    <row r="414" spans="3:28" ht="20.100000000000001" customHeight="1" x14ac:dyDescent="0.3">
      <c r="C414" s="25"/>
      <c r="D414" s="26"/>
      <c r="G414" s="4"/>
      <c r="H414" s="4"/>
      <c r="I414" s="4"/>
      <c r="M414" s="26"/>
      <c r="O414" s="4"/>
      <c r="P414" s="4"/>
      <c r="R414" s="27"/>
      <c r="T414" s="4"/>
      <c r="W414" s="4"/>
      <c r="X414" s="4"/>
      <c r="Y414" s="26"/>
    </row>
    <row r="415" spans="3:28" ht="20.100000000000001" customHeight="1" x14ac:dyDescent="0.3">
      <c r="C415" s="25"/>
      <c r="D415" s="26"/>
      <c r="G415" s="4"/>
      <c r="H415" s="4"/>
      <c r="I415" s="4"/>
      <c r="M415" s="26"/>
      <c r="O415" s="4"/>
      <c r="P415" s="4"/>
      <c r="R415" s="27"/>
      <c r="T415" s="4"/>
      <c r="W415" s="4"/>
      <c r="X415" s="4"/>
      <c r="Y415" s="26"/>
    </row>
    <row r="416" spans="3:28" ht="20.100000000000001" customHeight="1" x14ac:dyDescent="0.3">
      <c r="C416" s="25"/>
      <c r="D416" s="26"/>
      <c r="G416" s="4"/>
      <c r="H416" s="4"/>
      <c r="I416" s="4"/>
      <c r="M416" s="26"/>
      <c r="O416" s="4"/>
      <c r="P416" s="4"/>
      <c r="R416" s="27"/>
      <c r="T416" s="4"/>
      <c r="W416" s="4"/>
      <c r="X416" s="4"/>
      <c r="Y416" s="26"/>
    </row>
    <row r="417" spans="3:25" ht="20.100000000000001" customHeight="1" x14ac:dyDescent="0.3">
      <c r="C417" s="25"/>
      <c r="D417" s="26"/>
      <c r="G417" s="4"/>
      <c r="H417" s="4"/>
      <c r="I417" s="4"/>
      <c r="M417" s="26"/>
      <c r="O417" s="4"/>
      <c r="P417" s="4"/>
      <c r="R417" s="27"/>
      <c r="T417" s="4"/>
      <c r="W417" s="4"/>
      <c r="X417" s="4"/>
      <c r="Y417" s="26"/>
    </row>
    <row r="418" spans="3:25" ht="20.100000000000001" customHeight="1" x14ac:dyDescent="0.3">
      <c r="C418" s="25"/>
      <c r="D418" s="26"/>
      <c r="G418" s="4"/>
      <c r="H418" s="4"/>
      <c r="I418" s="4"/>
      <c r="M418" s="26"/>
      <c r="O418" s="4"/>
      <c r="P418" s="4"/>
      <c r="R418" s="27"/>
      <c r="T418" s="4"/>
      <c r="W418" s="4"/>
      <c r="X418" s="4"/>
      <c r="Y418" s="26"/>
    </row>
    <row r="419" spans="3:25" ht="20.100000000000001" customHeight="1" x14ac:dyDescent="0.3">
      <c r="C419" s="25"/>
      <c r="D419" s="26"/>
      <c r="G419" s="4"/>
      <c r="H419" s="4"/>
      <c r="I419" s="4"/>
      <c r="M419" s="26"/>
      <c r="O419" s="4"/>
      <c r="P419" s="4"/>
      <c r="R419" s="27"/>
      <c r="T419" s="4"/>
      <c r="W419" s="4"/>
      <c r="X419" s="4"/>
      <c r="Y419" s="26"/>
    </row>
    <row r="420" spans="3:25" ht="20.100000000000001" customHeight="1" x14ac:dyDescent="0.3">
      <c r="C420" s="25"/>
      <c r="D420" s="26"/>
      <c r="G420" s="4"/>
      <c r="H420" s="4"/>
      <c r="I420" s="4"/>
      <c r="M420" s="26"/>
      <c r="O420" s="4"/>
      <c r="P420" s="4"/>
      <c r="R420" s="27"/>
      <c r="T420" s="4"/>
      <c r="W420" s="4"/>
      <c r="X420" s="4"/>
      <c r="Y420" s="26"/>
    </row>
    <row r="421" spans="3:25" ht="20.100000000000001" customHeight="1" x14ac:dyDescent="0.3">
      <c r="C421" s="25"/>
      <c r="D421" s="26"/>
      <c r="G421" s="4"/>
      <c r="H421" s="4"/>
      <c r="I421" s="4"/>
      <c r="M421" s="26"/>
      <c r="O421" s="4"/>
      <c r="P421" s="4"/>
      <c r="R421" s="27"/>
      <c r="T421" s="4"/>
      <c r="W421" s="4"/>
      <c r="X421" s="4"/>
      <c r="Y421" s="26"/>
    </row>
    <row r="422" spans="3:25" ht="20.100000000000001" customHeight="1" x14ac:dyDescent="0.3">
      <c r="C422" s="25"/>
      <c r="D422" s="26"/>
      <c r="G422" s="4"/>
      <c r="H422" s="4"/>
      <c r="I422" s="4"/>
      <c r="M422" s="26"/>
      <c r="O422" s="4"/>
      <c r="P422" s="4"/>
      <c r="R422" s="27"/>
      <c r="T422" s="4"/>
      <c r="W422" s="4"/>
      <c r="X422" s="4"/>
      <c r="Y422" s="26"/>
    </row>
    <row r="423" spans="3:25" ht="20.100000000000001" customHeight="1" x14ac:dyDescent="0.3">
      <c r="C423" s="25"/>
      <c r="D423" s="26"/>
      <c r="G423" s="4"/>
      <c r="H423" s="4"/>
      <c r="I423" s="4"/>
      <c r="M423" s="26"/>
      <c r="O423" s="4"/>
      <c r="P423" s="4"/>
      <c r="R423" s="27"/>
      <c r="T423" s="4"/>
      <c r="W423" s="4"/>
      <c r="X423" s="4"/>
      <c r="Y423" s="26"/>
    </row>
    <row r="424" spans="3:25" ht="20.100000000000001" customHeight="1" x14ac:dyDescent="0.3">
      <c r="C424" s="25"/>
      <c r="D424" s="26"/>
      <c r="G424" s="4"/>
      <c r="H424" s="4"/>
      <c r="I424" s="4"/>
      <c r="M424" s="26"/>
      <c r="O424" s="4"/>
      <c r="P424" s="4"/>
      <c r="R424" s="27"/>
      <c r="T424" s="4"/>
      <c r="W424" s="4"/>
      <c r="X424" s="4"/>
      <c r="Y424" s="26"/>
    </row>
    <row r="425" spans="3:25" ht="20.100000000000001" customHeight="1" x14ac:dyDescent="0.3">
      <c r="C425" s="25"/>
      <c r="D425" s="26"/>
      <c r="G425" s="4"/>
      <c r="H425" s="4"/>
      <c r="I425" s="4"/>
      <c r="M425" s="26"/>
      <c r="O425" s="4"/>
      <c r="P425" s="4"/>
      <c r="R425" s="27"/>
      <c r="T425" s="4"/>
      <c r="W425" s="4"/>
      <c r="X425" s="4"/>
      <c r="Y425" s="26"/>
    </row>
    <row r="426" spans="3:25" ht="20.100000000000001" customHeight="1" x14ac:dyDescent="0.3">
      <c r="C426" s="25"/>
      <c r="D426" s="26"/>
      <c r="G426" s="4"/>
      <c r="H426" s="4"/>
      <c r="I426" s="4"/>
      <c r="M426" s="26"/>
      <c r="O426" s="4"/>
      <c r="P426" s="4"/>
      <c r="R426" s="27"/>
      <c r="T426" s="4"/>
      <c r="W426" s="4"/>
      <c r="X426" s="4"/>
      <c r="Y426" s="26"/>
    </row>
    <row r="427" spans="3:25" ht="20.100000000000001" customHeight="1" x14ac:dyDescent="0.3">
      <c r="C427" s="25"/>
      <c r="D427" s="26"/>
      <c r="G427" s="4"/>
      <c r="H427" s="4"/>
      <c r="I427" s="4"/>
      <c r="M427" s="26"/>
      <c r="O427" s="4"/>
      <c r="P427" s="4"/>
      <c r="R427" s="27"/>
      <c r="T427" s="4"/>
      <c r="W427" s="4"/>
      <c r="X427" s="4"/>
      <c r="Y427" s="26"/>
    </row>
    <row r="428" spans="3:25" ht="20.100000000000001" customHeight="1" x14ac:dyDescent="0.3">
      <c r="C428" s="25"/>
      <c r="D428" s="26"/>
      <c r="G428" s="4"/>
      <c r="H428" s="4"/>
      <c r="I428" s="4"/>
      <c r="M428" s="26"/>
      <c r="O428" s="4"/>
      <c r="P428" s="4"/>
      <c r="R428" s="27"/>
      <c r="T428" s="4"/>
      <c r="W428" s="4"/>
      <c r="X428" s="4"/>
      <c r="Y428" s="26"/>
    </row>
    <row r="429" spans="3:25" ht="20.100000000000001" customHeight="1" x14ac:dyDescent="0.3">
      <c r="C429" s="25"/>
      <c r="D429" s="26"/>
      <c r="G429" s="4"/>
      <c r="H429" s="4"/>
      <c r="I429" s="4"/>
      <c r="M429" s="26"/>
      <c r="O429" s="4"/>
      <c r="P429" s="4"/>
      <c r="R429" s="27"/>
      <c r="T429" s="4"/>
      <c r="W429" s="4"/>
      <c r="X429" s="4"/>
      <c r="Y429" s="26"/>
    </row>
    <row r="430" spans="3:25" ht="20.100000000000001" customHeight="1" x14ac:dyDescent="0.3">
      <c r="C430" s="25"/>
      <c r="D430" s="26"/>
      <c r="G430" s="4"/>
      <c r="H430" s="4"/>
      <c r="I430" s="4"/>
      <c r="M430" s="26"/>
      <c r="O430" s="4"/>
      <c r="P430" s="4"/>
      <c r="R430" s="27"/>
      <c r="T430" s="4"/>
      <c r="W430" s="4"/>
      <c r="X430" s="4"/>
      <c r="Y430" s="26"/>
    </row>
    <row r="431" spans="3:25" ht="20.100000000000001" customHeight="1" x14ac:dyDescent="0.3">
      <c r="C431" s="25"/>
      <c r="D431" s="26"/>
      <c r="G431" s="4"/>
      <c r="H431" s="4"/>
      <c r="I431" s="4"/>
      <c r="M431" s="26"/>
      <c r="O431" s="4"/>
      <c r="P431" s="4"/>
      <c r="R431" s="27"/>
      <c r="T431" s="4"/>
      <c r="W431" s="4"/>
      <c r="X431" s="4"/>
      <c r="Y431" s="26"/>
    </row>
    <row r="432" spans="3:25" ht="20.100000000000001" customHeight="1" x14ac:dyDescent="0.3">
      <c r="C432" s="25"/>
      <c r="D432" s="26"/>
      <c r="G432" s="4"/>
      <c r="H432" s="4"/>
      <c r="I432" s="4"/>
      <c r="M432" s="26"/>
      <c r="O432" s="4"/>
      <c r="P432" s="4"/>
      <c r="R432" s="27"/>
      <c r="T432" s="4"/>
      <c r="W432" s="4"/>
      <c r="X432" s="4"/>
      <c r="Y432" s="26"/>
    </row>
    <row r="433" spans="3:25" ht="20.100000000000001" customHeight="1" x14ac:dyDescent="0.3">
      <c r="C433" s="25"/>
      <c r="D433" s="26"/>
      <c r="G433" s="4"/>
      <c r="H433" s="4"/>
      <c r="I433" s="4"/>
      <c r="M433" s="26"/>
      <c r="O433" s="4"/>
      <c r="P433" s="4"/>
      <c r="R433" s="27"/>
      <c r="T433" s="4"/>
      <c r="W433" s="4"/>
      <c r="X433" s="4"/>
      <c r="Y433" s="26"/>
    </row>
    <row r="434" spans="3:25" ht="20.100000000000001" customHeight="1" x14ac:dyDescent="0.3">
      <c r="C434" s="25"/>
      <c r="D434" s="26"/>
      <c r="G434" s="4"/>
      <c r="H434" s="4"/>
      <c r="I434" s="4"/>
      <c r="M434" s="26"/>
      <c r="O434" s="4"/>
      <c r="P434" s="4"/>
      <c r="R434" s="27"/>
      <c r="T434" s="4"/>
      <c r="W434" s="4"/>
      <c r="X434" s="4"/>
      <c r="Y434" s="26"/>
    </row>
    <row r="435" spans="3:25" ht="20.100000000000001" customHeight="1" x14ac:dyDescent="0.3">
      <c r="C435" s="25"/>
      <c r="D435" s="26"/>
      <c r="G435" s="4"/>
      <c r="H435" s="4"/>
      <c r="I435" s="4"/>
      <c r="M435" s="26"/>
      <c r="O435" s="4"/>
      <c r="P435" s="4"/>
      <c r="R435" s="27"/>
      <c r="T435" s="4"/>
      <c r="W435" s="4"/>
      <c r="X435" s="4"/>
      <c r="Y435" s="26"/>
    </row>
    <row r="436" spans="3:25" ht="20.100000000000001" customHeight="1" x14ac:dyDescent="0.3">
      <c r="C436" s="25"/>
      <c r="D436" s="26"/>
      <c r="G436" s="4"/>
      <c r="H436" s="4"/>
      <c r="I436" s="4"/>
      <c r="M436" s="26"/>
      <c r="O436" s="4"/>
      <c r="P436" s="4"/>
      <c r="R436" s="27"/>
      <c r="T436" s="4"/>
      <c r="W436" s="4"/>
      <c r="X436" s="4"/>
      <c r="Y436" s="26"/>
    </row>
    <row r="437" spans="3:25" ht="20.100000000000001" customHeight="1" x14ac:dyDescent="0.3">
      <c r="C437" s="25"/>
      <c r="D437" s="26"/>
      <c r="G437" s="4"/>
      <c r="H437" s="4"/>
      <c r="I437" s="4"/>
      <c r="M437" s="26"/>
      <c r="O437" s="4"/>
      <c r="P437" s="4"/>
      <c r="R437" s="27"/>
      <c r="T437" s="4"/>
      <c r="W437" s="4"/>
      <c r="X437" s="4"/>
      <c r="Y437" s="26"/>
    </row>
    <row r="438" spans="3:25" ht="20.100000000000001" customHeight="1" x14ac:dyDescent="0.3">
      <c r="C438" s="25"/>
      <c r="D438" s="26"/>
      <c r="G438" s="4"/>
      <c r="H438" s="4"/>
      <c r="I438" s="4"/>
      <c r="M438" s="26"/>
      <c r="O438" s="4"/>
      <c r="P438" s="4"/>
      <c r="R438" s="27"/>
      <c r="T438" s="4"/>
      <c r="W438" s="4"/>
      <c r="X438" s="4"/>
      <c r="Y438" s="26"/>
    </row>
    <row r="439" spans="3:25" ht="20.100000000000001" customHeight="1" x14ac:dyDescent="0.3">
      <c r="C439" s="25"/>
      <c r="D439" s="26"/>
      <c r="G439" s="4"/>
      <c r="H439" s="4"/>
      <c r="I439" s="4"/>
      <c r="M439" s="26"/>
      <c r="O439" s="4"/>
      <c r="P439" s="4"/>
      <c r="R439" s="27"/>
      <c r="T439" s="4"/>
      <c r="W439" s="4"/>
      <c r="X439" s="4"/>
      <c r="Y439" s="26"/>
    </row>
    <row r="440" spans="3:25" ht="20.100000000000001" customHeight="1" x14ac:dyDescent="0.3">
      <c r="C440" s="25"/>
      <c r="D440" s="26"/>
      <c r="G440" s="4"/>
      <c r="H440" s="4"/>
      <c r="I440" s="4"/>
      <c r="M440" s="26"/>
      <c r="O440" s="4"/>
      <c r="P440" s="4"/>
      <c r="R440" s="27"/>
      <c r="T440" s="4"/>
      <c r="W440" s="4"/>
      <c r="X440" s="4"/>
      <c r="Y440" s="26"/>
    </row>
    <row r="441" spans="3:25" ht="20.100000000000001" customHeight="1" x14ac:dyDescent="0.3">
      <c r="C441" s="25"/>
      <c r="D441" s="26"/>
      <c r="G441" s="4"/>
      <c r="H441" s="4"/>
      <c r="I441" s="4"/>
      <c r="M441" s="26"/>
      <c r="O441" s="4"/>
      <c r="P441" s="4"/>
      <c r="R441" s="27"/>
      <c r="T441" s="4"/>
      <c r="W441" s="4"/>
      <c r="X441" s="4"/>
      <c r="Y441" s="26"/>
    </row>
    <row r="442" spans="3:25" ht="20.100000000000001" customHeight="1" x14ac:dyDescent="0.3">
      <c r="C442" s="25"/>
      <c r="D442" s="26"/>
      <c r="G442" s="4"/>
      <c r="H442" s="4"/>
      <c r="I442" s="4"/>
      <c r="M442" s="26"/>
      <c r="O442" s="4"/>
      <c r="P442" s="4"/>
      <c r="R442" s="27"/>
      <c r="T442" s="4"/>
      <c r="W442" s="4"/>
      <c r="X442" s="4"/>
      <c r="Y442" s="26"/>
    </row>
    <row r="443" spans="3:25" ht="20.100000000000001" customHeight="1" x14ac:dyDescent="0.3">
      <c r="C443" s="25"/>
      <c r="D443" s="26"/>
      <c r="G443" s="4"/>
      <c r="H443" s="4"/>
      <c r="I443" s="4"/>
      <c r="M443" s="26"/>
      <c r="O443" s="4"/>
      <c r="P443" s="4"/>
      <c r="R443" s="27"/>
      <c r="T443" s="4"/>
      <c r="W443" s="4"/>
      <c r="X443" s="4"/>
      <c r="Y443" s="26"/>
    </row>
    <row r="444" spans="3:25" ht="20.100000000000001" customHeight="1" x14ac:dyDescent="0.3">
      <c r="C444" s="25"/>
      <c r="D444" s="26"/>
      <c r="G444" s="4"/>
      <c r="H444" s="4"/>
      <c r="I444" s="4"/>
      <c r="M444" s="26"/>
      <c r="O444" s="4"/>
      <c r="P444" s="4"/>
      <c r="R444" s="27"/>
      <c r="T444" s="4"/>
      <c r="W444" s="4"/>
      <c r="X444" s="4"/>
      <c r="Y444" s="26"/>
    </row>
    <row r="445" spans="3:25" ht="20.100000000000001" customHeight="1" x14ac:dyDescent="0.3">
      <c r="C445" s="25"/>
      <c r="D445" s="26"/>
      <c r="G445" s="4"/>
      <c r="H445" s="4"/>
      <c r="I445" s="4"/>
      <c r="M445" s="26"/>
      <c r="O445" s="4"/>
      <c r="P445" s="4"/>
      <c r="R445" s="27"/>
      <c r="T445" s="4"/>
      <c r="W445" s="4"/>
      <c r="X445" s="4"/>
      <c r="Y445" s="26"/>
    </row>
    <row r="446" spans="3:25" ht="20.100000000000001" customHeight="1" x14ac:dyDescent="0.3">
      <c r="C446" s="25"/>
      <c r="D446" s="26"/>
      <c r="G446" s="4"/>
      <c r="H446" s="4"/>
      <c r="I446" s="4"/>
      <c r="M446" s="26"/>
      <c r="O446" s="4"/>
      <c r="P446" s="4"/>
      <c r="R446" s="27"/>
      <c r="T446" s="4"/>
      <c r="W446" s="4"/>
      <c r="X446" s="4"/>
      <c r="Y446" s="26"/>
    </row>
    <row r="447" spans="3:25" ht="20.100000000000001" customHeight="1" x14ac:dyDescent="0.3">
      <c r="C447" s="25"/>
      <c r="D447" s="26"/>
      <c r="G447" s="4"/>
      <c r="H447" s="4"/>
      <c r="I447" s="4"/>
      <c r="M447" s="26"/>
      <c r="O447" s="4"/>
      <c r="P447" s="4"/>
      <c r="R447" s="27"/>
      <c r="T447" s="4"/>
      <c r="W447" s="4"/>
      <c r="X447" s="4"/>
      <c r="Y447" s="26"/>
    </row>
    <row r="448" spans="3:25" ht="20.100000000000001" customHeight="1" x14ac:dyDescent="0.3">
      <c r="C448" s="25"/>
      <c r="D448" s="26"/>
      <c r="G448" s="4"/>
      <c r="H448" s="4"/>
      <c r="I448" s="4"/>
      <c r="M448" s="26"/>
      <c r="O448" s="4"/>
      <c r="P448" s="4"/>
      <c r="R448" s="27"/>
      <c r="T448" s="4"/>
      <c r="W448" s="4"/>
      <c r="X448" s="4"/>
      <c r="Y448" s="26"/>
    </row>
    <row r="449" spans="3:25" ht="20.100000000000001" customHeight="1" x14ac:dyDescent="0.3">
      <c r="C449" s="25"/>
      <c r="D449" s="26"/>
      <c r="G449" s="4"/>
      <c r="H449" s="4"/>
      <c r="I449" s="4"/>
      <c r="M449" s="26"/>
      <c r="O449" s="4"/>
      <c r="P449" s="4"/>
      <c r="R449" s="27"/>
      <c r="T449" s="4"/>
      <c r="W449" s="4"/>
      <c r="X449" s="4"/>
      <c r="Y449" s="26"/>
    </row>
    <row r="450" spans="3:25" ht="20.100000000000001" customHeight="1" x14ac:dyDescent="0.3">
      <c r="C450" s="25"/>
      <c r="D450" s="26"/>
      <c r="G450" s="4"/>
      <c r="H450" s="4"/>
      <c r="I450" s="4"/>
      <c r="M450" s="26"/>
      <c r="O450" s="4"/>
      <c r="P450" s="4"/>
      <c r="R450" s="27"/>
      <c r="T450" s="4"/>
      <c r="W450" s="4"/>
      <c r="X450" s="4"/>
      <c r="Y450" s="26"/>
    </row>
    <row r="451" spans="3:25" ht="20.100000000000001" customHeight="1" x14ac:dyDescent="0.3">
      <c r="C451" s="25"/>
      <c r="D451" s="26"/>
      <c r="G451" s="4"/>
      <c r="H451" s="4"/>
      <c r="I451" s="4"/>
      <c r="M451" s="26"/>
      <c r="O451" s="4"/>
      <c r="P451" s="4"/>
      <c r="R451" s="27"/>
      <c r="T451" s="4"/>
      <c r="W451" s="4"/>
      <c r="X451" s="4"/>
      <c r="Y451" s="26"/>
    </row>
    <row r="452" spans="3:25" ht="20.100000000000001" customHeight="1" x14ac:dyDescent="0.3">
      <c r="C452" s="25"/>
      <c r="D452" s="26"/>
      <c r="G452" s="4"/>
      <c r="H452" s="4"/>
      <c r="I452" s="4"/>
      <c r="M452" s="26"/>
      <c r="O452" s="4"/>
      <c r="P452" s="4"/>
      <c r="R452" s="27"/>
      <c r="T452" s="4"/>
      <c r="W452" s="4"/>
      <c r="X452" s="4"/>
      <c r="Y452" s="26"/>
    </row>
    <row r="453" spans="3:25" ht="20.100000000000001" customHeight="1" x14ac:dyDescent="0.3">
      <c r="C453" s="25"/>
      <c r="D453" s="26"/>
      <c r="G453" s="4"/>
      <c r="H453" s="4"/>
      <c r="I453" s="4"/>
      <c r="M453" s="26"/>
      <c r="O453" s="4"/>
      <c r="P453" s="4"/>
      <c r="R453" s="27"/>
      <c r="T453" s="4"/>
      <c r="W453" s="4"/>
      <c r="X453" s="4"/>
      <c r="Y453" s="26"/>
    </row>
    <row r="454" spans="3:25" ht="20.100000000000001" customHeight="1" x14ac:dyDescent="0.3">
      <c r="C454" s="25"/>
      <c r="D454" s="26"/>
      <c r="G454" s="4"/>
      <c r="H454" s="4"/>
      <c r="I454" s="4"/>
      <c r="M454" s="26"/>
      <c r="O454" s="4"/>
      <c r="P454" s="4"/>
      <c r="R454" s="27"/>
      <c r="T454" s="4"/>
      <c r="W454" s="4"/>
      <c r="X454" s="4"/>
      <c r="Y454" s="26"/>
    </row>
    <row r="455" spans="3:25" ht="20.100000000000001" customHeight="1" x14ac:dyDescent="0.3">
      <c r="C455" s="25"/>
      <c r="D455" s="26"/>
      <c r="G455" s="4"/>
      <c r="H455" s="4"/>
      <c r="I455" s="4"/>
      <c r="M455" s="26"/>
      <c r="O455" s="4"/>
      <c r="P455" s="4"/>
      <c r="R455" s="27"/>
      <c r="T455" s="4"/>
      <c r="W455" s="4"/>
      <c r="X455" s="4"/>
      <c r="Y455" s="26"/>
    </row>
    <row r="456" spans="3:25" ht="20.100000000000001" customHeight="1" x14ac:dyDescent="0.3">
      <c r="C456" s="25"/>
      <c r="D456" s="26"/>
      <c r="G456" s="4"/>
      <c r="H456" s="4"/>
      <c r="I456" s="4"/>
      <c r="M456" s="26"/>
      <c r="O456" s="4"/>
      <c r="P456" s="4"/>
      <c r="R456" s="27"/>
      <c r="T456" s="4"/>
      <c r="W456" s="4"/>
      <c r="X456" s="4"/>
      <c r="Y456" s="26"/>
    </row>
    <row r="457" spans="3:25" ht="20.100000000000001" customHeight="1" x14ac:dyDescent="0.3">
      <c r="C457" s="25"/>
      <c r="D457" s="26"/>
      <c r="G457" s="4"/>
      <c r="H457" s="4"/>
      <c r="I457" s="4"/>
      <c r="M457" s="26"/>
      <c r="O457" s="4"/>
      <c r="P457" s="4"/>
      <c r="R457" s="27"/>
      <c r="T457" s="4"/>
      <c r="W457" s="4"/>
      <c r="X457" s="4"/>
      <c r="Y457" s="26"/>
    </row>
    <row r="458" spans="3:25" ht="20.100000000000001" customHeight="1" x14ac:dyDescent="0.3">
      <c r="C458" s="25"/>
      <c r="D458" s="26"/>
      <c r="G458" s="4"/>
      <c r="H458" s="4"/>
      <c r="I458" s="4"/>
      <c r="M458" s="26"/>
      <c r="O458" s="4"/>
      <c r="P458" s="4"/>
      <c r="R458" s="27"/>
      <c r="T458" s="4"/>
      <c r="W458" s="4"/>
      <c r="X458" s="4"/>
      <c r="Y458" s="26"/>
    </row>
    <row r="459" spans="3:25" ht="20.100000000000001" customHeight="1" x14ac:dyDescent="0.3">
      <c r="C459" s="25"/>
      <c r="D459" s="26"/>
      <c r="G459" s="4"/>
      <c r="H459" s="4"/>
      <c r="I459" s="4"/>
      <c r="M459" s="26"/>
      <c r="O459" s="4"/>
      <c r="P459" s="4"/>
      <c r="R459" s="27"/>
      <c r="T459" s="4"/>
      <c r="W459" s="4"/>
      <c r="X459" s="4"/>
      <c r="Y459" s="26"/>
    </row>
    <row r="460" spans="3:25" ht="20.100000000000001" customHeight="1" x14ac:dyDescent="0.3">
      <c r="C460" s="25"/>
      <c r="D460" s="26"/>
      <c r="G460" s="4"/>
      <c r="H460" s="4"/>
      <c r="I460" s="4"/>
      <c r="M460" s="26"/>
      <c r="O460" s="4"/>
      <c r="P460" s="4"/>
      <c r="R460" s="27"/>
      <c r="T460" s="4"/>
      <c r="W460" s="4"/>
      <c r="X460" s="4"/>
      <c r="Y460" s="26"/>
    </row>
    <row r="461" spans="3:25" ht="20.100000000000001" customHeight="1" x14ac:dyDescent="0.3">
      <c r="C461" s="25"/>
      <c r="D461" s="26"/>
      <c r="G461" s="4"/>
      <c r="H461" s="4"/>
      <c r="I461" s="4"/>
      <c r="M461" s="26"/>
      <c r="O461" s="4"/>
      <c r="P461" s="4"/>
      <c r="R461" s="27"/>
      <c r="T461" s="4"/>
      <c r="W461" s="4"/>
      <c r="X461" s="4"/>
      <c r="Y461" s="26"/>
    </row>
    <row r="462" spans="3:25" ht="20.100000000000001" customHeight="1" x14ac:dyDescent="0.3">
      <c r="C462" s="25"/>
      <c r="D462" s="26"/>
      <c r="G462" s="4"/>
      <c r="H462" s="4"/>
      <c r="I462" s="4"/>
      <c r="M462" s="26"/>
      <c r="O462" s="4"/>
      <c r="P462" s="4"/>
      <c r="R462" s="27"/>
      <c r="T462" s="4"/>
      <c r="W462" s="4"/>
      <c r="X462" s="4"/>
      <c r="Y462" s="26"/>
    </row>
    <row r="463" spans="3:25" ht="20.100000000000001" customHeight="1" x14ac:dyDescent="0.3">
      <c r="C463" s="25"/>
      <c r="D463" s="26"/>
      <c r="G463" s="4"/>
      <c r="H463" s="4"/>
      <c r="I463" s="4"/>
      <c r="M463" s="26"/>
      <c r="O463" s="4"/>
      <c r="P463" s="4"/>
      <c r="R463" s="27"/>
      <c r="T463" s="4"/>
      <c r="W463" s="4"/>
      <c r="X463" s="4"/>
      <c r="Y463" s="26"/>
    </row>
    <row r="464" spans="3:25" ht="20.100000000000001" customHeight="1" x14ac:dyDescent="0.3">
      <c r="C464" s="25"/>
      <c r="D464" s="26"/>
      <c r="G464" s="4"/>
      <c r="H464" s="4"/>
      <c r="I464" s="4"/>
      <c r="M464" s="26"/>
      <c r="O464" s="4"/>
      <c r="P464" s="4"/>
      <c r="R464" s="27"/>
      <c r="T464" s="4"/>
      <c r="W464" s="4"/>
      <c r="X464" s="4"/>
      <c r="Y464" s="26"/>
    </row>
    <row r="465" spans="3:25" ht="20.100000000000001" customHeight="1" x14ac:dyDescent="0.3">
      <c r="C465" s="25"/>
      <c r="D465" s="26"/>
      <c r="G465" s="4"/>
      <c r="H465" s="4"/>
      <c r="I465" s="4"/>
      <c r="M465" s="26"/>
      <c r="O465" s="4"/>
      <c r="P465" s="4"/>
      <c r="R465" s="27"/>
      <c r="T465" s="4"/>
      <c r="W465" s="4"/>
      <c r="X465" s="4"/>
      <c r="Y465" s="26"/>
    </row>
    <row r="466" spans="3:25" ht="20.100000000000001" customHeight="1" x14ac:dyDescent="0.3">
      <c r="C466" s="25"/>
      <c r="D466" s="26"/>
      <c r="G466" s="4"/>
      <c r="H466" s="4"/>
      <c r="I466" s="4"/>
      <c r="M466" s="26"/>
      <c r="O466" s="4"/>
      <c r="P466" s="4"/>
      <c r="R466" s="27"/>
      <c r="T466" s="4"/>
      <c r="W466" s="4"/>
      <c r="X466" s="4"/>
      <c r="Y466" s="26"/>
    </row>
    <row r="467" spans="3:25" ht="20.100000000000001" customHeight="1" x14ac:dyDescent="0.3">
      <c r="C467" s="25"/>
      <c r="D467" s="26"/>
      <c r="G467" s="4"/>
      <c r="H467" s="4"/>
      <c r="I467" s="4"/>
      <c r="M467" s="26"/>
      <c r="O467" s="4"/>
      <c r="P467" s="4"/>
      <c r="R467" s="27"/>
      <c r="T467" s="4"/>
      <c r="W467" s="4"/>
      <c r="X467" s="4"/>
      <c r="Y467" s="26"/>
    </row>
    <row r="468" spans="3:25" ht="20.100000000000001" customHeight="1" x14ac:dyDescent="0.3">
      <c r="C468" s="25"/>
      <c r="D468" s="26"/>
      <c r="G468" s="4"/>
      <c r="H468" s="4"/>
      <c r="I468" s="4"/>
      <c r="M468" s="26"/>
      <c r="O468" s="4"/>
      <c r="P468" s="4"/>
      <c r="R468" s="27"/>
      <c r="T468" s="4"/>
      <c r="W468" s="4"/>
      <c r="X468" s="4"/>
      <c r="Y468" s="26"/>
    </row>
    <row r="469" spans="3:25" ht="20.100000000000001" customHeight="1" x14ac:dyDescent="0.3">
      <c r="C469" s="25"/>
      <c r="D469" s="26"/>
      <c r="G469" s="4"/>
      <c r="H469" s="4"/>
      <c r="I469" s="4"/>
      <c r="M469" s="26"/>
      <c r="O469" s="4"/>
      <c r="P469" s="4"/>
      <c r="R469" s="27"/>
      <c r="T469" s="4"/>
      <c r="W469" s="4"/>
      <c r="X469" s="4"/>
      <c r="Y469" s="26"/>
    </row>
    <row r="470" spans="3:25" ht="20.100000000000001" customHeight="1" x14ac:dyDescent="0.3">
      <c r="C470" s="25"/>
      <c r="D470" s="26"/>
      <c r="G470" s="4"/>
      <c r="H470" s="4"/>
      <c r="I470" s="4"/>
      <c r="M470" s="26"/>
      <c r="O470" s="4"/>
      <c r="P470" s="4"/>
      <c r="R470" s="27"/>
      <c r="T470" s="4"/>
      <c r="W470" s="4"/>
      <c r="X470" s="4"/>
      <c r="Y470" s="26"/>
    </row>
    <row r="471" spans="3:25" ht="20.100000000000001" customHeight="1" x14ac:dyDescent="0.3">
      <c r="C471" s="25"/>
      <c r="D471" s="26"/>
      <c r="G471" s="4"/>
      <c r="H471" s="4"/>
      <c r="I471" s="4"/>
      <c r="M471" s="26"/>
      <c r="O471" s="4"/>
      <c r="P471" s="4"/>
      <c r="R471" s="27"/>
      <c r="T471" s="4"/>
      <c r="W471" s="4"/>
      <c r="X471" s="4"/>
      <c r="Y471" s="26"/>
    </row>
    <row r="472" spans="3:25" ht="20.100000000000001" customHeight="1" x14ac:dyDescent="0.3">
      <c r="C472" s="25"/>
      <c r="D472" s="26"/>
      <c r="G472" s="4"/>
      <c r="H472" s="4"/>
      <c r="I472" s="4"/>
      <c r="M472" s="26"/>
      <c r="O472" s="4"/>
      <c r="P472" s="4"/>
      <c r="R472" s="27"/>
      <c r="T472" s="4"/>
      <c r="W472" s="4"/>
      <c r="X472" s="4"/>
      <c r="Y472" s="26"/>
    </row>
    <row r="473" spans="3:25" ht="20.100000000000001" customHeight="1" x14ac:dyDescent="0.3">
      <c r="C473" s="25"/>
      <c r="D473" s="26"/>
      <c r="G473" s="4"/>
      <c r="H473" s="4"/>
      <c r="I473" s="4"/>
      <c r="M473" s="26"/>
      <c r="O473" s="4"/>
      <c r="P473" s="4"/>
      <c r="R473" s="27"/>
      <c r="T473" s="4"/>
      <c r="W473" s="4"/>
      <c r="X473" s="4"/>
      <c r="Y473" s="26"/>
    </row>
    <row r="474" spans="3:25" ht="20.100000000000001" customHeight="1" x14ac:dyDescent="0.3">
      <c r="C474" s="25"/>
      <c r="D474" s="26"/>
      <c r="G474" s="4"/>
      <c r="H474" s="4"/>
      <c r="I474" s="4"/>
      <c r="M474" s="26"/>
      <c r="O474" s="4"/>
      <c r="P474" s="4"/>
      <c r="R474" s="27"/>
      <c r="T474" s="4"/>
      <c r="W474" s="4"/>
      <c r="X474" s="4"/>
      <c r="Y474" s="26"/>
    </row>
    <row r="475" spans="3:25" ht="20.100000000000001" customHeight="1" x14ac:dyDescent="0.3">
      <c r="C475" s="25"/>
      <c r="D475" s="26"/>
      <c r="G475" s="4"/>
      <c r="H475" s="4"/>
      <c r="I475" s="4"/>
      <c r="M475" s="26"/>
      <c r="O475" s="4"/>
      <c r="P475" s="4"/>
      <c r="R475" s="27"/>
      <c r="T475" s="4"/>
      <c r="W475" s="4"/>
      <c r="X475" s="4"/>
      <c r="Y475" s="26"/>
    </row>
    <row r="476" spans="3:25" ht="20.100000000000001" customHeight="1" x14ac:dyDescent="0.3">
      <c r="C476" s="25"/>
      <c r="D476" s="26"/>
      <c r="G476" s="4"/>
      <c r="H476" s="4"/>
      <c r="I476" s="4"/>
      <c r="M476" s="26"/>
      <c r="O476" s="4"/>
      <c r="P476" s="4"/>
      <c r="R476" s="27"/>
      <c r="T476" s="4"/>
      <c r="W476" s="4"/>
      <c r="X476" s="4"/>
      <c r="Y476" s="26"/>
    </row>
    <row r="477" spans="3:25" ht="20.100000000000001" customHeight="1" x14ac:dyDescent="0.3">
      <c r="C477" s="25"/>
      <c r="D477" s="26"/>
      <c r="G477" s="4"/>
      <c r="H477" s="4"/>
      <c r="I477" s="4"/>
      <c r="M477" s="26"/>
      <c r="O477" s="4"/>
      <c r="P477" s="4"/>
      <c r="R477" s="27"/>
      <c r="T477" s="4"/>
      <c r="W477" s="4"/>
      <c r="X477" s="4"/>
      <c r="Y477" s="26"/>
    </row>
    <row r="478" spans="3:25" ht="20.100000000000001" customHeight="1" x14ac:dyDescent="0.3">
      <c r="C478" s="25"/>
      <c r="D478" s="26"/>
      <c r="G478" s="4"/>
      <c r="H478" s="4"/>
      <c r="I478" s="4"/>
      <c r="M478" s="26"/>
      <c r="O478" s="4"/>
      <c r="P478" s="4"/>
      <c r="R478" s="27"/>
      <c r="T478" s="4"/>
      <c r="W478" s="4"/>
      <c r="X478" s="4"/>
      <c r="Y478" s="26"/>
    </row>
    <row r="479" spans="3:25" ht="20.100000000000001" customHeight="1" x14ac:dyDescent="0.3">
      <c r="C479" s="25"/>
      <c r="D479" s="26"/>
      <c r="G479" s="4"/>
      <c r="H479" s="4"/>
      <c r="I479" s="4"/>
      <c r="M479" s="26"/>
      <c r="O479" s="4"/>
      <c r="P479" s="4"/>
      <c r="R479" s="27"/>
      <c r="T479" s="4"/>
      <c r="W479" s="4"/>
      <c r="X479" s="4"/>
      <c r="Y479" s="26"/>
    </row>
    <row r="480" spans="3:25" ht="20.100000000000001" customHeight="1" x14ac:dyDescent="0.3">
      <c r="C480" s="25"/>
      <c r="D480" s="26"/>
      <c r="G480" s="4"/>
      <c r="H480" s="4"/>
      <c r="I480" s="4"/>
      <c r="M480" s="26"/>
      <c r="O480" s="4"/>
      <c r="P480" s="4"/>
      <c r="R480" s="27"/>
      <c r="T480" s="4"/>
      <c r="W480" s="4"/>
      <c r="X480" s="4"/>
      <c r="Y480" s="26"/>
    </row>
    <row r="481" spans="3:25" ht="20.100000000000001" customHeight="1" x14ac:dyDescent="0.3">
      <c r="C481" s="25"/>
      <c r="D481" s="26"/>
      <c r="G481" s="4"/>
      <c r="H481" s="4"/>
      <c r="I481" s="4"/>
      <c r="M481" s="26"/>
      <c r="O481" s="4"/>
      <c r="P481" s="4"/>
      <c r="R481" s="27"/>
      <c r="T481" s="4"/>
      <c r="W481" s="4"/>
      <c r="X481" s="4"/>
      <c r="Y481" s="26"/>
    </row>
    <row r="482" spans="3:25" ht="20.100000000000001" customHeight="1" x14ac:dyDescent="0.3">
      <c r="C482" s="25"/>
      <c r="D482" s="26"/>
      <c r="G482" s="4"/>
      <c r="H482" s="4"/>
      <c r="I482" s="4"/>
      <c r="M482" s="26"/>
      <c r="O482" s="4"/>
      <c r="P482" s="4"/>
      <c r="R482" s="27"/>
      <c r="T482" s="4"/>
      <c r="W482" s="4"/>
      <c r="X482" s="4"/>
      <c r="Y482" s="26"/>
    </row>
    <row r="483" spans="3:25" ht="20.100000000000001" customHeight="1" x14ac:dyDescent="0.3">
      <c r="C483" s="25"/>
      <c r="D483" s="26"/>
      <c r="G483" s="4"/>
      <c r="H483" s="4"/>
      <c r="I483" s="4"/>
      <c r="M483" s="26"/>
      <c r="O483" s="4"/>
      <c r="P483" s="4"/>
      <c r="R483" s="27"/>
      <c r="T483" s="4"/>
      <c r="W483" s="4"/>
      <c r="X483" s="4"/>
      <c r="Y483" s="26"/>
    </row>
    <row r="484" spans="3:25" ht="20.100000000000001" customHeight="1" x14ac:dyDescent="0.3">
      <c r="C484" s="25"/>
      <c r="D484" s="26"/>
      <c r="G484" s="4"/>
      <c r="H484" s="4"/>
      <c r="I484" s="4"/>
      <c r="M484" s="26"/>
      <c r="O484" s="4"/>
      <c r="P484" s="4"/>
      <c r="R484" s="27"/>
      <c r="T484" s="4"/>
      <c r="W484" s="4"/>
      <c r="X484" s="4"/>
      <c r="Y484" s="26"/>
    </row>
    <row r="485" spans="3:25" ht="20.100000000000001" customHeight="1" x14ac:dyDescent="0.3">
      <c r="C485" s="25"/>
      <c r="D485" s="26"/>
      <c r="G485" s="4"/>
      <c r="H485" s="4"/>
      <c r="I485" s="4"/>
      <c r="M485" s="26"/>
      <c r="O485" s="4"/>
      <c r="P485" s="4"/>
      <c r="R485" s="27"/>
      <c r="T485" s="4"/>
      <c r="W485" s="4"/>
      <c r="X485" s="4"/>
      <c r="Y485" s="26"/>
    </row>
    <row r="486" spans="3:25" ht="20.100000000000001" customHeight="1" x14ac:dyDescent="0.3">
      <c r="C486" s="25"/>
      <c r="D486" s="26"/>
      <c r="G486" s="4"/>
      <c r="H486" s="4"/>
      <c r="I486" s="4"/>
      <c r="M486" s="26"/>
      <c r="O486" s="4"/>
      <c r="P486" s="4"/>
      <c r="R486" s="27"/>
      <c r="T486" s="4"/>
      <c r="W486" s="4"/>
      <c r="X486" s="4"/>
      <c r="Y486" s="26"/>
    </row>
    <row r="487" spans="3:25" ht="20.100000000000001" customHeight="1" x14ac:dyDescent="0.3">
      <c r="C487" s="25"/>
      <c r="D487" s="26"/>
      <c r="G487" s="4"/>
      <c r="H487" s="4"/>
      <c r="I487" s="4"/>
      <c r="M487" s="26"/>
      <c r="O487" s="4"/>
      <c r="P487" s="4"/>
      <c r="R487" s="27"/>
      <c r="T487" s="4"/>
      <c r="W487" s="4"/>
      <c r="X487" s="4"/>
      <c r="Y487" s="26"/>
    </row>
    <row r="488" spans="3:25" ht="20.100000000000001" customHeight="1" x14ac:dyDescent="0.3">
      <c r="C488" s="25"/>
      <c r="D488" s="26"/>
      <c r="G488" s="4"/>
      <c r="H488" s="4"/>
      <c r="I488" s="4"/>
      <c r="M488" s="26"/>
      <c r="O488" s="4"/>
      <c r="P488" s="4"/>
      <c r="R488" s="27"/>
      <c r="T488" s="4"/>
      <c r="W488" s="4"/>
      <c r="X488" s="4"/>
      <c r="Y488" s="26"/>
    </row>
    <row r="489" spans="3:25" ht="20.100000000000001" customHeight="1" x14ac:dyDescent="0.3">
      <c r="C489" s="25"/>
      <c r="D489" s="26"/>
      <c r="G489" s="4"/>
      <c r="H489" s="4"/>
      <c r="I489" s="4"/>
      <c r="M489" s="26"/>
      <c r="O489" s="4"/>
      <c r="P489" s="4"/>
      <c r="R489" s="27"/>
      <c r="T489" s="4"/>
      <c r="W489" s="4"/>
      <c r="X489" s="4"/>
      <c r="Y489" s="26"/>
    </row>
    <row r="490" spans="3:25" ht="20.100000000000001" customHeight="1" x14ac:dyDescent="0.3">
      <c r="C490" s="25"/>
      <c r="D490" s="26"/>
      <c r="G490" s="4"/>
      <c r="H490" s="4"/>
      <c r="I490" s="4"/>
      <c r="M490" s="26"/>
      <c r="O490" s="4"/>
      <c r="P490" s="4"/>
      <c r="R490" s="27"/>
      <c r="T490" s="4"/>
      <c r="W490" s="4"/>
      <c r="X490" s="4"/>
      <c r="Y490" s="26"/>
    </row>
    <row r="491" spans="3:25" ht="20.100000000000001" customHeight="1" x14ac:dyDescent="0.3">
      <c r="C491" s="25"/>
      <c r="D491" s="26"/>
      <c r="G491" s="4"/>
      <c r="H491" s="4"/>
      <c r="I491" s="4"/>
      <c r="M491" s="26"/>
      <c r="O491" s="4"/>
      <c r="P491" s="4"/>
      <c r="R491" s="27"/>
      <c r="T491" s="4"/>
      <c r="W491" s="4"/>
      <c r="X491" s="4"/>
      <c r="Y491" s="26"/>
    </row>
    <row r="492" spans="3:25" ht="20.100000000000001" customHeight="1" x14ac:dyDescent="0.3">
      <c r="C492" s="25"/>
      <c r="D492" s="26"/>
      <c r="G492" s="4"/>
      <c r="H492" s="4"/>
      <c r="I492" s="4"/>
      <c r="M492" s="26"/>
      <c r="O492" s="4"/>
      <c r="P492" s="4"/>
      <c r="R492" s="27"/>
      <c r="T492" s="4"/>
      <c r="W492" s="4"/>
      <c r="X492" s="4"/>
      <c r="Y492" s="26"/>
    </row>
    <row r="493" spans="3:25" ht="20.100000000000001" customHeight="1" x14ac:dyDescent="0.3">
      <c r="C493" s="25"/>
      <c r="D493" s="26"/>
      <c r="G493" s="4"/>
      <c r="H493" s="4"/>
      <c r="I493" s="4"/>
      <c r="M493" s="26"/>
      <c r="O493" s="4"/>
      <c r="P493" s="4"/>
      <c r="R493" s="27"/>
      <c r="T493" s="4"/>
      <c r="W493" s="4"/>
      <c r="X493" s="4"/>
      <c r="Y493" s="26"/>
    </row>
    <row r="494" spans="3:25" ht="20.100000000000001" customHeight="1" x14ac:dyDescent="0.3">
      <c r="C494" s="25"/>
      <c r="D494" s="26"/>
      <c r="G494" s="4"/>
      <c r="H494" s="4"/>
      <c r="I494" s="4"/>
      <c r="M494" s="26"/>
      <c r="O494" s="4"/>
      <c r="P494" s="4"/>
      <c r="R494" s="27"/>
      <c r="T494" s="4"/>
      <c r="W494" s="4"/>
      <c r="X494" s="4"/>
      <c r="Y494" s="26"/>
    </row>
    <row r="495" spans="3:25" ht="20.100000000000001" customHeight="1" x14ac:dyDescent="0.3">
      <c r="C495" s="25"/>
      <c r="D495" s="26"/>
      <c r="G495" s="4"/>
      <c r="H495" s="4"/>
      <c r="I495" s="4"/>
      <c r="M495" s="26"/>
      <c r="O495" s="4"/>
      <c r="P495" s="4"/>
      <c r="R495" s="27"/>
      <c r="T495" s="4"/>
      <c r="W495" s="4"/>
      <c r="X495" s="4"/>
      <c r="Y495" s="26"/>
    </row>
    <row r="496" spans="3:25" ht="20.100000000000001" customHeight="1" x14ac:dyDescent="0.3">
      <c r="C496" s="25"/>
      <c r="D496" s="26"/>
      <c r="G496" s="4"/>
      <c r="H496" s="4"/>
      <c r="I496" s="4"/>
      <c r="M496" s="26"/>
      <c r="O496" s="4"/>
      <c r="P496" s="4"/>
      <c r="R496" s="27"/>
      <c r="T496" s="4"/>
      <c r="W496" s="4"/>
      <c r="X496" s="4"/>
      <c r="Y496" s="26"/>
    </row>
    <row r="497" spans="3:25" ht="20.100000000000001" customHeight="1" x14ac:dyDescent="0.3">
      <c r="C497" s="25"/>
      <c r="D497" s="26"/>
      <c r="G497" s="4"/>
      <c r="H497" s="4"/>
      <c r="I497" s="4"/>
      <c r="M497" s="26"/>
      <c r="O497" s="4"/>
      <c r="P497" s="4"/>
      <c r="R497" s="27"/>
      <c r="T497" s="4"/>
      <c r="W497" s="4"/>
      <c r="X497" s="4"/>
      <c r="Y497" s="26"/>
    </row>
    <row r="498" spans="3:25" ht="20.100000000000001" customHeight="1" x14ac:dyDescent="0.3">
      <c r="C498" s="25"/>
      <c r="D498" s="26"/>
      <c r="G498" s="4"/>
      <c r="H498" s="4"/>
      <c r="I498" s="4"/>
      <c r="M498" s="26"/>
      <c r="O498" s="4"/>
      <c r="P498" s="4"/>
      <c r="R498" s="27"/>
      <c r="T498" s="4"/>
      <c r="W498" s="4"/>
      <c r="X498" s="4"/>
      <c r="Y498" s="26"/>
    </row>
    <row r="499" spans="3:25" ht="20.100000000000001" customHeight="1" x14ac:dyDescent="0.3">
      <c r="C499" s="25"/>
      <c r="D499" s="26"/>
      <c r="G499" s="4"/>
      <c r="H499" s="4"/>
      <c r="I499" s="4"/>
      <c r="M499" s="26"/>
      <c r="O499" s="4"/>
      <c r="P499" s="4"/>
      <c r="R499" s="27"/>
      <c r="T499" s="4"/>
      <c r="W499" s="4"/>
      <c r="X499" s="4"/>
      <c r="Y499" s="26"/>
    </row>
    <row r="500" spans="3:25" ht="20.100000000000001" customHeight="1" x14ac:dyDescent="0.3">
      <c r="C500" s="25"/>
      <c r="D500" s="26"/>
      <c r="G500" s="4"/>
      <c r="H500" s="4"/>
      <c r="I500" s="4"/>
      <c r="M500" s="26"/>
      <c r="O500" s="4"/>
      <c r="P500" s="4"/>
      <c r="R500" s="27"/>
      <c r="T500" s="4"/>
      <c r="W500" s="4"/>
      <c r="X500" s="4"/>
      <c r="Y500" s="26"/>
    </row>
    <row r="501" spans="3:25" ht="20.100000000000001" customHeight="1" x14ac:dyDescent="0.3">
      <c r="C501" s="25"/>
      <c r="D501" s="26"/>
      <c r="G501" s="4"/>
      <c r="H501" s="4"/>
      <c r="I501" s="4"/>
      <c r="M501" s="26"/>
      <c r="O501" s="4"/>
      <c r="P501" s="4"/>
      <c r="R501" s="27"/>
      <c r="T501" s="4"/>
      <c r="W501" s="4"/>
      <c r="X501" s="4"/>
      <c r="Y501" s="26"/>
    </row>
    <row r="502" spans="3:25" ht="20.100000000000001" customHeight="1" x14ac:dyDescent="0.3">
      <c r="C502" s="25"/>
      <c r="D502" s="26"/>
      <c r="G502" s="4"/>
      <c r="H502" s="4"/>
      <c r="I502" s="4"/>
      <c r="M502" s="26"/>
      <c r="O502" s="4"/>
      <c r="P502" s="4"/>
      <c r="R502" s="27"/>
      <c r="T502" s="4"/>
      <c r="W502" s="4"/>
      <c r="X502" s="4"/>
      <c r="Y502" s="26"/>
    </row>
    <row r="503" spans="3:25" ht="20.100000000000001" customHeight="1" x14ac:dyDescent="0.3">
      <c r="C503" s="25"/>
      <c r="D503" s="26"/>
      <c r="G503" s="4"/>
      <c r="H503" s="4"/>
      <c r="I503" s="4"/>
      <c r="M503" s="26"/>
      <c r="O503" s="4"/>
      <c r="P503" s="4"/>
      <c r="R503" s="27"/>
      <c r="T503" s="4"/>
      <c r="W503" s="4"/>
      <c r="X503" s="4"/>
      <c r="Y503" s="26"/>
    </row>
    <row r="504" spans="3:25" ht="20.100000000000001" customHeight="1" x14ac:dyDescent="0.3">
      <c r="C504" s="25"/>
      <c r="D504" s="26"/>
      <c r="G504" s="4"/>
      <c r="H504" s="4"/>
      <c r="I504" s="4"/>
      <c r="M504" s="26"/>
      <c r="O504" s="4"/>
      <c r="P504" s="4"/>
      <c r="R504" s="27"/>
      <c r="T504" s="4"/>
      <c r="W504" s="4"/>
      <c r="X504" s="4"/>
      <c r="Y504" s="26"/>
    </row>
    <row r="505" spans="3:25" ht="20.100000000000001" customHeight="1" x14ac:dyDescent="0.3">
      <c r="C505" s="25"/>
      <c r="D505" s="26"/>
      <c r="G505" s="4"/>
      <c r="H505" s="4"/>
      <c r="I505" s="4"/>
      <c r="M505" s="26"/>
      <c r="O505" s="4"/>
      <c r="P505" s="4"/>
      <c r="R505" s="27"/>
      <c r="T505" s="4"/>
      <c r="W505" s="4"/>
      <c r="X505" s="4"/>
      <c r="Y505" s="26"/>
    </row>
    <row r="506" spans="3:25" ht="20.100000000000001" customHeight="1" x14ac:dyDescent="0.3">
      <c r="C506" s="25"/>
      <c r="D506" s="26"/>
      <c r="G506" s="4"/>
      <c r="H506" s="4"/>
      <c r="I506" s="4"/>
      <c r="M506" s="26"/>
      <c r="O506" s="4"/>
      <c r="P506" s="4"/>
      <c r="R506" s="27"/>
      <c r="T506" s="4"/>
      <c r="W506" s="4"/>
      <c r="X506" s="4"/>
      <c r="Y506" s="26"/>
    </row>
    <row r="507" spans="3:25" ht="20.100000000000001" customHeight="1" x14ac:dyDescent="0.3">
      <c r="C507" s="25"/>
      <c r="D507" s="26"/>
      <c r="G507" s="4"/>
      <c r="H507" s="4"/>
      <c r="I507" s="4"/>
      <c r="M507" s="26"/>
      <c r="O507" s="4"/>
      <c r="P507" s="4"/>
      <c r="R507" s="27"/>
      <c r="T507" s="4"/>
      <c r="W507" s="4"/>
      <c r="X507" s="4"/>
      <c r="Y507" s="26"/>
    </row>
    <row r="508" spans="3:25" ht="20.100000000000001" customHeight="1" x14ac:dyDescent="0.3">
      <c r="C508" s="25"/>
      <c r="D508" s="26"/>
      <c r="G508" s="4"/>
      <c r="H508" s="4"/>
      <c r="I508" s="4"/>
      <c r="M508" s="26"/>
      <c r="O508" s="4"/>
      <c r="P508" s="4"/>
      <c r="R508" s="27"/>
      <c r="T508" s="4"/>
      <c r="W508" s="4"/>
      <c r="X508" s="4"/>
      <c r="Y508" s="26"/>
    </row>
    <row r="509" spans="3:25" ht="20.100000000000001" customHeight="1" x14ac:dyDescent="0.3">
      <c r="C509" s="25"/>
      <c r="D509" s="26"/>
      <c r="G509" s="4"/>
      <c r="H509" s="4"/>
      <c r="I509" s="4"/>
      <c r="M509" s="26"/>
      <c r="O509" s="4"/>
      <c r="P509" s="4"/>
      <c r="R509" s="27"/>
      <c r="T509" s="4"/>
      <c r="W509" s="4"/>
      <c r="X509" s="4"/>
      <c r="Y509" s="26"/>
    </row>
    <row r="510" spans="3:25" ht="20.100000000000001" customHeight="1" x14ac:dyDescent="0.3">
      <c r="C510" s="25"/>
      <c r="D510" s="26"/>
      <c r="G510" s="4"/>
      <c r="H510" s="4"/>
      <c r="I510" s="4"/>
      <c r="M510" s="26"/>
      <c r="O510" s="4"/>
      <c r="P510" s="4"/>
      <c r="R510" s="27"/>
      <c r="T510" s="4"/>
      <c r="W510" s="4"/>
      <c r="X510" s="4"/>
      <c r="Y510" s="26"/>
    </row>
    <row r="511" spans="3:25" ht="20.100000000000001" customHeight="1" x14ac:dyDescent="0.3">
      <c r="C511" s="25"/>
      <c r="D511" s="26"/>
      <c r="G511" s="4"/>
      <c r="H511" s="4"/>
      <c r="I511" s="4"/>
      <c r="M511" s="26"/>
      <c r="O511" s="4"/>
      <c r="P511" s="4"/>
      <c r="R511" s="27"/>
      <c r="T511" s="4"/>
      <c r="W511" s="4"/>
      <c r="X511" s="4"/>
      <c r="Y511" s="26"/>
    </row>
    <row r="512" spans="3:25" ht="20.100000000000001" customHeight="1" x14ac:dyDescent="0.3">
      <c r="C512" s="25"/>
      <c r="D512" s="26"/>
      <c r="G512" s="4"/>
      <c r="H512" s="4"/>
      <c r="I512" s="4"/>
      <c r="M512" s="26"/>
      <c r="O512" s="4"/>
      <c r="P512" s="4"/>
      <c r="R512" s="27"/>
      <c r="T512" s="4"/>
      <c r="W512" s="4"/>
      <c r="X512" s="4"/>
      <c r="Y512" s="26"/>
    </row>
    <row r="513" spans="3:25" ht="20.100000000000001" customHeight="1" x14ac:dyDescent="0.3">
      <c r="C513" s="25"/>
      <c r="D513" s="26"/>
      <c r="G513" s="4"/>
      <c r="H513" s="4"/>
      <c r="I513" s="4"/>
      <c r="M513" s="26"/>
      <c r="O513" s="4"/>
      <c r="P513" s="4"/>
      <c r="R513" s="27"/>
      <c r="T513" s="4"/>
      <c r="W513" s="4"/>
      <c r="X513" s="4"/>
      <c r="Y513" s="26"/>
    </row>
    <row r="514" spans="3:25" ht="20.100000000000001" customHeight="1" x14ac:dyDescent="0.3">
      <c r="C514" s="25"/>
      <c r="D514" s="26"/>
      <c r="G514" s="4"/>
      <c r="H514" s="4"/>
      <c r="I514" s="4"/>
      <c r="M514" s="26"/>
      <c r="O514" s="4"/>
      <c r="P514" s="4"/>
      <c r="R514" s="27"/>
      <c r="T514" s="4"/>
      <c r="W514" s="4"/>
      <c r="X514" s="4"/>
      <c r="Y514" s="26"/>
    </row>
    <row r="515" spans="3:25" ht="20.100000000000001" customHeight="1" x14ac:dyDescent="0.3">
      <c r="C515" s="25"/>
      <c r="D515" s="26"/>
      <c r="G515" s="4"/>
      <c r="H515" s="4"/>
      <c r="I515" s="4"/>
      <c r="M515" s="26"/>
      <c r="O515" s="4"/>
      <c r="P515" s="4"/>
      <c r="R515" s="27"/>
      <c r="T515" s="4"/>
      <c r="W515" s="4"/>
      <c r="X515" s="4"/>
      <c r="Y515" s="26"/>
    </row>
    <row r="516" spans="3:25" ht="20.100000000000001" customHeight="1" x14ac:dyDescent="0.3">
      <c r="C516" s="25"/>
      <c r="D516" s="26"/>
      <c r="G516" s="4"/>
      <c r="H516" s="4"/>
      <c r="I516" s="4"/>
      <c r="M516" s="26"/>
      <c r="O516" s="4"/>
      <c r="P516" s="4"/>
      <c r="R516" s="27"/>
      <c r="T516" s="4"/>
      <c r="W516" s="4"/>
      <c r="X516" s="4"/>
      <c r="Y516" s="26"/>
    </row>
    <row r="517" spans="3:25" ht="20.100000000000001" customHeight="1" x14ac:dyDescent="0.3">
      <c r="C517" s="25"/>
      <c r="D517" s="26"/>
      <c r="G517" s="4"/>
      <c r="H517" s="4"/>
      <c r="I517" s="4"/>
      <c r="M517" s="26"/>
      <c r="O517" s="4"/>
      <c r="P517" s="4"/>
      <c r="R517" s="27"/>
      <c r="T517" s="4"/>
      <c r="W517" s="4"/>
      <c r="X517" s="4"/>
      <c r="Y517" s="26"/>
    </row>
    <row r="518" spans="3:25" ht="20.100000000000001" customHeight="1" x14ac:dyDescent="0.3">
      <c r="C518" s="25"/>
      <c r="D518" s="26"/>
      <c r="G518" s="4"/>
      <c r="H518" s="4"/>
      <c r="I518" s="4"/>
      <c r="M518" s="26"/>
      <c r="O518" s="4"/>
      <c r="P518" s="4"/>
      <c r="R518" s="27"/>
      <c r="T518" s="4"/>
      <c r="W518" s="4"/>
      <c r="X518" s="4"/>
      <c r="Y518" s="26"/>
    </row>
    <row r="519" spans="3:25" ht="20.100000000000001" customHeight="1" x14ac:dyDescent="0.3">
      <c r="C519" s="25"/>
      <c r="D519" s="26"/>
      <c r="G519" s="4"/>
      <c r="H519" s="4"/>
      <c r="I519" s="4"/>
      <c r="M519" s="26"/>
      <c r="O519" s="4"/>
      <c r="P519" s="4"/>
      <c r="R519" s="27"/>
      <c r="T519" s="4"/>
      <c r="W519" s="4"/>
      <c r="X519" s="4"/>
      <c r="Y519" s="26"/>
    </row>
    <row r="520" spans="3:25" ht="20.100000000000001" customHeight="1" x14ac:dyDescent="0.3">
      <c r="C520" s="25"/>
      <c r="D520" s="26"/>
      <c r="G520" s="4"/>
      <c r="H520" s="4"/>
      <c r="I520" s="4"/>
      <c r="M520" s="26"/>
      <c r="O520" s="4"/>
      <c r="P520" s="4"/>
      <c r="R520" s="27"/>
      <c r="T520" s="4"/>
      <c r="W520" s="4"/>
      <c r="X520" s="4"/>
      <c r="Y520" s="26"/>
    </row>
    <row r="521" spans="3:25" ht="20.100000000000001" customHeight="1" x14ac:dyDescent="0.3">
      <c r="C521" s="25"/>
      <c r="D521" s="26"/>
      <c r="G521" s="4"/>
      <c r="H521" s="4"/>
      <c r="I521" s="4"/>
      <c r="M521" s="26"/>
      <c r="O521" s="4"/>
      <c r="P521" s="4"/>
      <c r="R521" s="27"/>
      <c r="T521" s="4"/>
      <c r="W521" s="4"/>
      <c r="X521" s="4"/>
      <c r="Y521" s="26"/>
    </row>
    <row r="522" spans="3:25" ht="20.100000000000001" customHeight="1" x14ac:dyDescent="0.3">
      <c r="C522" s="25"/>
      <c r="D522" s="26"/>
      <c r="G522" s="4"/>
      <c r="H522" s="4"/>
      <c r="I522" s="4"/>
      <c r="M522" s="26"/>
      <c r="O522" s="4"/>
      <c r="P522" s="4"/>
      <c r="R522" s="27"/>
      <c r="T522" s="4"/>
      <c r="W522" s="4"/>
      <c r="X522" s="4"/>
      <c r="Y522" s="26"/>
    </row>
    <row r="523" spans="3:25" ht="20.100000000000001" customHeight="1" x14ac:dyDescent="0.3">
      <c r="C523" s="25"/>
      <c r="D523" s="26"/>
      <c r="G523" s="4"/>
      <c r="H523" s="4"/>
      <c r="I523" s="4"/>
      <c r="M523" s="26"/>
      <c r="O523" s="4"/>
      <c r="P523" s="4"/>
      <c r="R523" s="27"/>
      <c r="T523" s="4"/>
      <c r="W523" s="4"/>
      <c r="X523" s="4"/>
      <c r="Y523" s="26"/>
    </row>
    <row r="524" spans="3:25" ht="20.100000000000001" customHeight="1" x14ac:dyDescent="0.3">
      <c r="C524" s="25"/>
      <c r="D524" s="26"/>
      <c r="G524" s="4"/>
      <c r="H524" s="4"/>
      <c r="I524" s="4"/>
      <c r="M524" s="26"/>
      <c r="O524" s="4"/>
      <c r="P524" s="4"/>
      <c r="R524" s="27"/>
      <c r="T524" s="4"/>
      <c r="W524" s="4"/>
      <c r="X524" s="4"/>
      <c r="Y524" s="26"/>
    </row>
    <row r="525" spans="3:25" ht="20.100000000000001" customHeight="1" x14ac:dyDescent="0.3">
      <c r="C525" s="25"/>
      <c r="D525" s="26"/>
      <c r="G525" s="4"/>
      <c r="H525" s="4"/>
      <c r="I525" s="4"/>
      <c r="M525" s="26"/>
      <c r="O525" s="4"/>
      <c r="P525" s="4"/>
      <c r="R525" s="27"/>
      <c r="T525" s="4"/>
      <c r="W525" s="4"/>
      <c r="X525" s="4"/>
      <c r="Y525" s="26"/>
    </row>
    <row r="526" spans="3:25" ht="20.100000000000001" customHeight="1" x14ac:dyDescent="0.3">
      <c r="C526" s="25"/>
      <c r="D526" s="26"/>
      <c r="G526" s="4"/>
      <c r="H526" s="4"/>
      <c r="I526" s="4"/>
      <c r="M526" s="26"/>
      <c r="O526" s="4"/>
      <c r="P526" s="4"/>
      <c r="R526" s="27"/>
      <c r="T526" s="4"/>
      <c r="W526" s="4"/>
      <c r="X526" s="4"/>
      <c r="Y526" s="26"/>
    </row>
    <row r="527" spans="3:25" ht="20.100000000000001" customHeight="1" x14ac:dyDescent="0.3">
      <c r="C527" s="25"/>
      <c r="D527" s="26"/>
      <c r="G527" s="4"/>
      <c r="H527" s="4"/>
      <c r="I527" s="4"/>
      <c r="M527" s="26"/>
      <c r="O527" s="4"/>
      <c r="P527" s="4"/>
      <c r="R527" s="27"/>
      <c r="T527" s="4"/>
      <c r="W527" s="4"/>
      <c r="X527" s="4"/>
      <c r="Y527" s="26"/>
    </row>
    <row r="528" spans="3:25" ht="20.100000000000001" customHeight="1" x14ac:dyDescent="0.3">
      <c r="C528" s="25"/>
      <c r="D528" s="26"/>
      <c r="G528" s="4"/>
      <c r="H528" s="4"/>
      <c r="I528" s="4"/>
      <c r="M528" s="26"/>
      <c r="O528" s="4"/>
      <c r="P528" s="4"/>
      <c r="R528" s="27"/>
      <c r="T528" s="4"/>
      <c r="W528" s="4"/>
      <c r="X528" s="4"/>
      <c r="Y528" s="26"/>
    </row>
    <row r="529" spans="3:25" ht="20.100000000000001" customHeight="1" x14ac:dyDescent="0.3">
      <c r="C529" s="25"/>
      <c r="D529" s="26"/>
      <c r="G529" s="4"/>
      <c r="H529" s="4"/>
      <c r="I529" s="4"/>
      <c r="M529" s="26"/>
      <c r="O529" s="4"/>
      <c r="P529" s="4"/>
      <c r="R529" s="27"/>
      <c r="T529" s="4"/>
      <c r="W529" s="4"/>
      <c r="X529" s="4"/>
      <c r="Y529" s="26"/>
    </row>
    <row r="530" spans="3:25" ht="20.100000000000001" customHeight="1" x14ac:dyDescent="0.3">
      <c r="C530" s="25"/>
      <c r="D530" s="26"/>
      <c r="G530" s="4"/>
      <c r="H530" s="4"/>
      <c r="I530" s="4"/>
      <c r="M530" s="26"/>
      <c r="O530" s="4"/>
      <c r="P530" s="4"/>
      <c r="R530" s="27"/>
      <c r="T530" s="4"/>
      <c r="W530" s="4"/>
      <c r="X530" s="4"/>
      <c r="Y530" s="26"/>
    </row>
    <row r="531" spans="3:25" ht="20.100000000000001" customHeight="1" x14ac:dyDescent="0.3">
      <c r="C531" s="25"/>
      <c r="D531" s="26"/>
      <c r="G531" s="4"/>
      <c r="H531" s="4"/>
      <c r="I531" s="4"/>
      <c r="M531" s="26"/>
      <c r="O531" s="4"/>
      <c r="P531" s="4"/>
      <c r="R531" s="27"/>
      <c r="T531" s="4"/>
      <c r="W531" s="4"/>
      <c r="X531" s="4"/>
      <c r="Y531" s="26"/>
    </row>
    <row r="532" spans="3:25" ht="20.100000000000001" customHeight="1" x14ac:dyDescent="0.3">
      <c r="C532" s="25"/>
      <c r="D532" s="26"/>
      <c r="G532" s="4"/>
      <c r="H532" s="4"/>
      <c r="I532" s="4"/>
      <c r="M532" s="26"/>
      <c r="O532" s="4"/>
      <c r="P532" s="4"/>
      <c r="R532" s="27"/>
      <c r="T532" s="4"/>
      <c r="W532" s="4"/>
      <c r="X532" s="4"/>
      <c r="Y532" s="26"/>
    </row>
    <row r="533" spans="3:25" ht="20.100000000000001" customHeight="1" x14ac:dyDescent="0.3">
      <c r="C533" s="25"/>
      <c r="D533" s="26"/>
      <c r="G533" s="4"/>
      <c r="H533" s="4"/>
      <c r="I533" s="4"/>
      <c r="M533" s="26"/>
      <c r="O533" s="4"/>
      <c r="P533" s="4"/>
      <c r="R533" s="27"/>
      <c r="T533" s="4"/>
      <c r="W533" s="4"/>
      <c r="X533" s="4"/>
      <c r="Y533" s="26"/>
    </row>
    <row r="534" spans="3:25" ht="20.100000000000001" customHeight="1" x14ac:dyDescent="0.3">
      <c r="C534" s="25"/>
      <c r="D534" s="26"/>
      <c r="G534" s="4"/>
      <c r="H534" s="4"/>
      <c r="I534" s="4"/>
      <c r="M534" s="26"/>
      <c r="O534" s="4"/>
      <c r="P534" s="4"/>
      <c r="R534" s="27"/>
      <c r="T534" s="4"/>
      <c r="W534" s="4"/>
      <c r="X534" s="4"/>
      <c r="Y534" s="26"/>
    </row>
    <row r="535" spans="3:25" ht="20.100000000000001" customHeight="1" x14ac:dyDescent="0.3">
      <c r="C535" s="25"/>
      <c r="D535" s="26"/>
      <c r="G535" s="4"/>
      <c r="H535" s="4"/>
      <c r="I535" s="4"/>
      <c r="M535" s="26"/>
      <c r="O535" s="4"/>
      <c r="P535" s="4"/>
      <c r="R535" s="27"/>
      <c r="T535" s="4"/>
      <c r="W535" s="4"/>
      <c r="X535" s="4"/>
      <c r="Y535" s="26"/>
    </row>
    <row r="536" spans="3:25" ht="20.100000000000001" customHeight="1" x14ac:dyDescent="0.3">
      <c r="C536" s="25"/>
      <c r="D536" s="26"/>
      <c r="G536" s="4"/>
      <c r="H536" s="4"/>
      <c r="I536" s="4"/>
      <c r="M536" s="26"/>
      <c r="O536" s="4"/>
      <c r="P536" s="4"/>
      <c r="R536" s="27"/>
      <c r="T536" s="4"/>
      <c r="W536" s="4"/>
      <c r="X536" s="4"/>
      <c r="Y536" s="26"/>
    </row>
    <row r="537" spans="3:25" ht="20.100000000000001" customHeight="1" x14ac:dyDescent="0.3">
      <c r="C537" s="25"/>
      <c r="D537" s="26"/>
      <c r="G537" s="4"/>
      <c r="H537" s="4"/>
      <c r="I537" s="4"/>
      <c r="M537" s="26"/>
      <c r="O537" s="4"/>
      <c r="P537" s="4"/>
      <c r="R537" s="27"/>
      <c r="T537" s="4"/>
      <c r="W537" s="4"/>
      <c r="X537" s="4"/>
      <c r="Y537" s="26"/>
    </row>
    <row r="538" spans="3:25" ht="20.100000000000001" customHeight="1" x14ac:dyDescent="0.3">
      <c r="C538" s="25"/>
      <c r="D538" s="26"/>
      <c r="G538" s="4"/>
      <c r="H538" s="4"/>
      <c r="I538" s="4"/>
      <c r="M538" s="26"/>
      <c r="O538" s="4"/>
      <c r="P538" s="4"/>
      <c r="R538" s="27"/>
      <c r="T538" s="4"/>
      <c r="W538" s="4"/>
      <c r="X538" s="4"/>
      <c r="Y538" s="26"/>
    </row>
    <row r="539" spans="3:25" ht="20.100000000000001" customHeight="1" x14ac:dyDescent="0.3">
      <c r="C539" s="25"/>
      <c r="D539" s="26"/>
      <c r="G539" s="4"/>
      <c r="H539" s="4"/>
      <c r="I539" s="4"/>
      <c r="M539" s="26"/>
      <c r="O539" s="4"/>
      <c r="P539" s="4"/>
      <c r="R539" s="27"/>
      <c r="T539" s="4"/>
      <c r="W539" s="4"/>
      <c r="X539" s="4"/>
      <c r="Y539" s="26"/>
    </row>
    <row r="540" spans="3:25" ht="20.100000000000001" customHeight="1" x14ac:dyDescent="0.3">
      <c r="C540" s="25"/>
      <c r="D540" s="26"/>
      <c r="G540" s="4"/>
      <c r="H540" s="4"/>
      <c r="I540" s="4"/>
      <c r="M540" s="26"/>
      <c r="O540" s="4"/>
      <c r="P540" s="4"/>
      <c r="R540" s="27"/>
      <c r="T540" s="4"/>
      <c r="W540" s="4"/>
      <c r="X540" s="4"/>
      <c r="Y540" s="26"/>
    </row>
    <row r="541" spans="3:25" ht="20.100000000000001" customHeight="1" x14ac:dyDescent="0.3">
      <c r="C541" s="25"/>
      <c r="D541" s="26"/>
      <c r="G541" s="4"/>
      <c r="H541" s="4"/>
      <c r="I541" s="4"/>
      <c r="M541" s="26"/>
      <c r="O541" s="4"/>
      <c r="P541" s="4"/>
      <c r="R541" s="27"/>
      <c r="T541" s="4"/>
      <c r="W541" s="4"/>
      <c r="X541" s="4"/>
      <c r="Y541" s="26"/>
    </row>
    <row r="542" spans="3:25" ht="20.100000000000001" customHeight="1" x14ac:dyDescent="0.3">
      <c r="C542" s="25"/>
      <c r="D542" s="26"/>
      <c r="G542" s="4"/>
      <c r="H542" s="4"/>
      <c r="I542" s="4"/>
      <c r="M542" s="26"/>
      <c r="O542" s="4"/>
      <c r="P542" s="4"/>
      <c r="R542" s="27"/>
      <c r="T542" s="4"/>
      <c r="W542" s="4"/>
      <c r="X542" s="4"/>
      <c r="Y542" s="26"/>
    </row>
    <row r="543" spans="3:25" ht="20.100000000000001" customHeight="1" x14ac:dyDescent="0.3">
      <c r="C543" s="25"/>
      <c r="D543" s="26"/>
      <c r="G543" s="4"/>
      <c r="H543" s="4"/>
      <c r="I543" s="4"/>
      <c r="M543" s="26"/>
      <c r="O543" s="4"/>
      <c r="P543" s="4"/>
      <c r="R543" s="27"/>
      <c r="T543" s="4"/>
      <c r="W543" s="4"/>
      <c r="X543" s="4"/>
      <c r="Y543" s="26"/>
    </row>
    <row r="544" spans="3:25" ht="20.100000000000001" customHeight="1" x14ac:dyDescent="0.3">
      <c r="C544" s="25"/>
      <c r="D544" s="26"/>
      <c r="G544" s="4"/>
      <c r="H544" s="4"/>
      <c r="I544" s="4"/>
      <c r="M544" s="26"/>
      <c r="O544" s="4"/>
      <c r="P544" s="4"/>
      <c r="R544" s="27"/>
      <c r="T544" s="4"/>
      <c r="W544" s="4"/>
      <c r="X544" s="4"/>
      <c r="Y544" s="26"/>
    </row>
    <row r="545" spans="3:25" ht="20.100000000000001" customHeight="1" x14ac:dyDescent="0.3">
      <c r="C545" s="25"/>
      <c r="D545" s="26"/>
      <c r="G545" s="4"/>
      <c r="H545" s="4"/>
      <c r="I545" s="4"/>
      <c r="M545" s="26"/>
      <c r="O545" s="4"/>
      <c r="P545" s="4"/>
      <c r="R545" s="27"/>
      <c r="T545" s="4"/>
      <c r="W545" s="4"/>
      <c r="X545" s="4"/>
      <c r="Y545" s="26"/>
    </row>
    <row r="546" spans="3:25" ht="20.100000000000001" customHeight="1" x14ac:dyDescent="0.3">
      <c r="C546" s="25"/>
      <c r="D546" s="26"/>
      <c r="G546" s="4"/>
      <c r="H546" s="4"/>
      <c r="I546" s="4"/>
      <c r="M546" s="26"/>
      <c r="O546" s="4"/>
      <c r="P546" s="4"/>
      <c r="R546" s="27"/>
      <c r="T546" s="4"/>
      <c r="W546" s="4"/>
      <c r="X546" s="4"/>
      <c r="Y546" s="26"/>
    </row>
    <row r="547" spans="3:25" ht="20.100000000000001" customHeight="1" x14ac:dyDescent="0.3">
      <c r="C547" s="25"/>
      <c r="D547" s="26"/>
      <c r="G547" s="4"/>
      <c r="H547" s="4"/>
      <c r="I547" s="4"/>
      <c r="M547" s="26"/>
      <c r="O547" s="4"/>
      <c r="P547" s="4"/>
      <c r="R547" s="27"/>
      <c r="T547" s="4"/>
      <c r="W547" s="4"/>
      <c r="X547" s="4"/>
      <c r="Y547" s="26"/>
    </row>
    <row r="548" spans="3:25" ht="20.100000000000001" customHeight="1" x14ac:dyDescent="0.3">
      <c r="C548" s="25"/>
      <c r="D548" s="26"/>
      <c r="G548" s="4"/>
      <c r="H548" s="4"/>
      <c r="I548" s="4"/>
      <c r="M548" s="26"/>
      <c r="O548" s="4"/>
      <c r="P548" s="4"/>
      <c r="R548" s="27"/>
      <c r="T548" s="4"/>
      <c r="W548" s="4"/>
      <c r="X548" s="4"/>
      <c r="Y548" s="26"/>
    </row>
    <row r="549" spans="3:25" ht="20.100000000000001" customHeight="1" x14ac:dyDescent="0.3">
      <c r="C549" s="25"/>
      <c r="D549" s="26"/>
      <c r="G549" s="4"/>
      <c r="H549" s="4"/>
      <c r="I549" s="4"/>
      <c r="M549" s="26"/>
      <c r="O549" s="4"/>
      <c r="P549" s="4"/>
      <c r="R549" s="27"/>
      <c r="T549" s="4"/>
      <c r="W549" s="4"/>
      <c r="X549" s="4"/>
      <c r="Y549" s="26"/>
    </row>
    <row r="550" spans="3:25" ht="20.100000000000001" customHeight="1" x14ac:dyDescent="0.3">
      <c r="C550" s="25"/>
      <c r="D550" s="26"/>
      <c r="G550" s="4"/>
      <c r="H550" s="4"/>
      <c r="I550" s="4"/>
      <c r="M550" s="26"/>
      <c r="O550" s="4"/>
      <c r="P550" s="4"/>
      <c r="R550" s="27"/>
      <c r="T550" s="4"/>
      <c r="W550" s="4"/>
      <c r="X550" s="4"/>
      <c r="Y550" s="26"/>
    </row>
    <row r="551" spans="3:25" ht="20.100000000000001" customHeight="1" x14ac:dyDescent="0.3">
      <c r="C551" s="25"/>
      <c r="D551" s="26"/>
      <c r="G551" s="4"/>
      <c r="H551" s="4"/>
      <c r="I551" s="4"/>
      <c r="M551" s="26"/>
      <c r="O551" s="4"/>
      <c r="P551" s="4"/>
      <c r="R551" s="27"/>
      <c r="T551" s="4"/>
      <c r="W551" s="4"/>
      <c r="X551" s="4"/>
      <c r="Y551" s="26"/>
    </row>
    <row r="552" spans="3:25" ht="20.100000000000001" customHeight="1" x14ac:dyDescent="0.3">
      <c r="C552" s="25"/>
      <c r="D552" s="26"/>
      <c r="G552" s="4"/>
      <c r="H552" s="4"/>
      <c r="I552" s="4"/>
      <c r="M552" s="26"/>
      <c r="O552" s="4"/>
      <c r="P552" s="4"/>
      <c r="R552" s="27"/>
      <c r="T552" s="4"/>
      <c r="W552" s="4"/>
      <c r="X552" s="4"/>
      <c r="Y552" s="26"/>
    </row>
    <row r="553" spans="3:25" ht="20.100000000000001" customHeight="1" x14ac:dyDescent="0.3">
      <c r="C553" s="25"/>
      <c r="D553" s="26"/>
      <c r="G553" s="4"/>
      <c r="H553" s="4"/>
      <c r="I553" s="4"/>
      <c r="M553" s="26"/>
      <c r="O553" s="4"/>
      <c r="P553" s="4"/>
      <c r="R553" s="27"/>
      <c r="T553" s="4"/>
      <c r="W553" s="4"/>
      <c r="X553" s="4"/>
      <c r="Y553" s="26"/>
    </row>
    <row r="554" spans="3:25" ht="20.100000000000001" customHeight="1" x14ac:dyDescent="0.3">
      <c r="C554" s="25"/>
      <c r="D554" s="26"/>
      <c r="G554" s="4"/>
      <c r="H554" s="4"/>
      <c r="I554" s="4"/>
      <c r="M554" s="26"/>
      <c r="O554" s="4"/>
      <c r="P554" s="4"/>
      <c r="R554" s="27"/>
      <c r="T554" s="4"/>
      <c r="W554" s="4"/>
      <c r="X554" s="4"/>
      <c r="Y554" s="26"/>
    </row>
    <row r="555" spans="3:25" ht="20.100000000000001" customHeight="1" x14ac:dyDescent="0.3">
      <c r="C555" s="25"/>
      <c r="D555" s="26"/>
      <c r="G555" s="4"/>
      <c r="H555" s="4"/>
      <c r="I555" s="4"/>
      <c r="M555" s="26"/>
      <c r="O555" s="4"/>
      <c r="P555" s="4"/>
      <c r="R555" s="27"/>
      <c r="T555" s="4"/>
      <c r="W555" s="4"/>
      <c r="X555" s="4"/>
      <c r="Y555" s="26"/>
    </row>
    <row r="556" spans="3:25" ht="20.100000000000001" customHeight="1" x14ac:dyDescent="0.3">
      <c r="C556" s="25"/>
      <c r="D556" s="26"/>
      <c r="G556" s="4"/>
      <c r="H556" s="4"/>
      <c r="I556" s="4"/>
      <c r="M556" s="26"/>
      <c r="O556" s="4"/>
      <c r="P556" s="4"/>
      <c r="R556" s="27"/>
      <c r="T556" s="4"/>
      <c r="W556" s="4"/>
      <c r="X556" s="4"/>
      <c r="Y556" s="26"/>
    </row>
    <row r="557" spans="3:25" ht="20.100000000000001" customHeight="1" x14ac:dyDescent="0.3">
      <c r="C557" s="25"/>
      <c r="D557" s="26"/>
      <c r="G557" s="4"/>
      <c r="H557" s="4"/>
      <c r="I557" s="4"/>
      <c r="M557" s="26"/>
      <c r="O557" s="4"/>
      <c r="P557" s="4"/>
      <c r="R557" s="27"/>
      <c r="T557" s="4"/>
      <c r="W557" s="4"/>
      <c r="X557" s="4"/>
      <c r="Y557" s="26"/>
    </row>
    <row r="558" spans="3:25" ht="20.100000000000001" customHeight="1" x14ac:dyDescent="0.3">
      <c r="C558" s="25"/>
      <c r="D558" s="26"/>
      <c r="G558" s="4"/>
      <c r="H558" s="4"/>
      <c r="I558" s="4"/>
      <c r="M558" s="26"/>
      <c r="O558" s="4"/>
      <c r="P558" s="4"/>
      <c r="R558" s="27"/>
      <c r="T558" s="4"/>
      <c r="W558" s="4"/>
      <c r="X558" s="4"/>
      <c r="Y558" s="26"/>
    </row>
    <row r="559" spans="3:25" ht="20.100000000000001" customHeight="1" x14ac:dyDescent="0.3">
      <c r="C559" s="25"/>
      <c r="D559" s="26"/>
      <c r="G559" s="4"/>
      <c r="H559" s="4"/>
      <c r="I559" s="4"/>
      <c r="M559" s="26"/>
      <c r="O559" s="4"/>
      <c r="P559" s="4"/>
      <c r="R559" s="27"/>
      <c r="T559" s="4"/>
      <c r="W559" s="4"/>
      <c r="X559" s="4"/>
      <c r="Y559" s="26"/>
    </row>
    <row r="560" spans="3:25" ht="20.100000000000001" customHeight="1" x14ac:dyDescent="0.3">
      <c r="C560" s="25"/>
      <c r="D560" s="26"/>
      <c r="G560" s="4"/>
      <c r="H560" s="4"/>
      <c r="I560" s="4"/>
      <c r="M560" s="26"/>
      <c r="O560" s="4"/>
      <c r="P560" s="4"/>
      <c r="R560" s="27"/>
      <c r="T560" s="4"/>
      <c r="W560" s="4"/>
      <c r="X560" s="4"/>
      <c r="Y560" s="26"/>
    </row>
    <row r="561" spans="3:25" ht="20.100000000000001" customHeight="1" x14ac:dyDescent="0.3">
      <c r="C561" s="25"/>
      <c r="D561" s="26"/>
      <c r="G561" s="4"/>
      <c r="H561" s="4"/>
      <c r="I561" s="4"/>
      <c r="M561" s="26"/>
      <c r="O561" s="4"/>
      <c r="P561" s="4"/>
      <c r="R561" s="27"/>
      <c r="T561" s="4"/>
      <c r="W561" s="4"/>
      <c r="X561" s="4"/>
      <c r="Y561" s="26"/>
    </row>
    <row r="562" spans="3:25" ht="20.100000000000001" customHeight="1" x14ac:dyDescent="0.3">
      <c r="C562" s="25"/>
      <c r="D562" s="26"/>
      <c r="G562" s="4"/>
      <c r="H562" s="4"/>
      <c r="I562" s="4"/>
      <c r="M562" s="26"/>
      <c r="O562" s="4"/>
      <c r="P562" s="4"/>
      <c r="R562" s="27"/>
      <c r="T562" s="4"/>
      <c r="W562" s="4"/>
      <c r="X562" s="4"/>
      <c r="Y562" s="26"/>
    </row>
    <row r="563" spans="3:25" ht="20.100000000000001" customHeight="1" x14ac:dyDescent="0.3">
      <c r="C563" s="25"/>
      <c r="D563" s="26"/>
      <c r="G563" s="4"/>
      <c r="H563" s="4"/>
      <c r="I563" s="4"/>
      <c r="M563" s="26"/>
      <c r="O563" s="4"/>
      <c r="P563" s="4"/>
      <c r="R563" s="27"/>
      <c r="T563" s="4"/>
      <c r="W563" s="4"/>
      <c r="X563" s="4"/>
      <c r="Y563" s="26"/>
    </row>
    <row r="564" spans="3:25" ht="20.100000000000001" customHeight="1" x14ac:dyDescent="0.3">
      <c r="C564" s="25"/>
      <c r="D564" s="26"/>
      <c r="G564" s="4"/>
      <c r="H564" s="4"/>
      <c r="I564" s="4"/>
      <c r="M564" s="26"/>
      <c r="O564" s="4"/>
      <c r="P564" s="4"/>
      <c r="R564" s="27"/>
      <c r="T564" s="4"/>
      <c r="W564" s="4"/>
      <c r="X564" s="4"/>
      <c r="Y564" s="26"/>
    </row>
    <row r="565" spans="3:25" ht="20.100000000000001" customHeight="1" x14ac:dyDescent="0.3">
      <c r="C565" s="25"/>
      <c r="D565" s="26"/>
      <c r="G565" s="4"/>
      <c r="H565" s="4"/>
      <c r="I565" s="4"/>
      <c r="M565" s="26"/>
      <c r="O565" s="4"/>
      <c r="P565" s="4"/>
      <c r="R565" s="27"/>
      <c r="T565" s="4"/>
      <c r="W565" s="4"/>
      <c r="X565" s="4"/>
      <c r="Y565" s="26"/>
    </row>
    <row r="566" spans="3:25" ht="20.100000000000001" customHeight="1" x14ac:dyDescent="0.3">
      <c r="C566" s="25"/>
      <c r="D566" s="26"/>
      <c r="G566" s="4"/>
      <c r="H566" s="4"/>
      <c r="I566" s="4"/>
      <c r="M566" s="26"/>
      <c r="O566" s="4"/>
      <c r="P566" s="4"/>
      <c r="R566" s="27"/>
      <c r="T566" s="4"/>
      <c r="W566" s="4"/>
      <c r="X566" s="4"/>
      <c r="Y566" s="26"/>
    </row>
    <row r="567" spans="3:25" ht="20.100000000000001" customHeight="1" x14ac:dyDescent="0.3">
      <c r="C567" s="25"/>
      <c r="D567" s="26"/>
      <c r="G567" s="4"/>
      <c r="H567" s="4"/>
      <c r="I567" s="4"/>
      <c r="M567" s="26"/>
      <c r="O567" s="4"/>
      <c r="P567" s="4"/>
      <c r="R567" s="27"/>
      <c r="T567" s="4"/>
      <c r="W567" s="4"/>
      <c r="X567" s="4"/>
      <c r="Y567" s="26"/>
    </row>
    <row r="568" spans="3:25" ht="20.100000000000001" customHeight="1" x14ac:dyDescent="0.3">
      <c r="C568" s="25"/>
      <c r="D568" s="26"/>
      <c r="G568" s="4"/>
      <c r="H568" s="4"/>
      <c r="I568" s="4"/>
      <c r="M568" s="26"/>
      <c r="O568" s="4"/>
      <c r="P568" s="4"/>
      <c r="R568" s="27"/>
      <c r="T568" s="4"/>
      <c r="W568" s="4"/>
      <c r="X568" s="4"/>
      <c r="Y568" s="26"/>
    </row>
    <row r="569" spans="3:25" ht="20.100000000000001" customHeight="1" x14ac:dyDescent="0.3">
      <c r="C569" s="25"/>
      <c r="D569" s="26"/>
      <c r="G569" s="4"/>
      <c r="H569" s="4"/>
      <c r="I569" s="4"/>
      <c r="M569" s="26"/>
      <c r="O569" s="4"/>
      <c r="P569" s="4"/>
      <c r="R569" s="27"/>
      <c r="T569" s="4"/>
      <c r="W569" s="4"/>
      <c r="X569" s="4"/>
      <c r="Y569" s="26"/>
    </row>
    <row r="570" spans="3:25" ht="20.100000000000001" customHeight="1" x14ac:dyDescent="0.3">
      <c r="C570" s="25"/>
      <c r="D570" s="26"/>
      <c r="G570" s="4"/>
      <c r="H570" s="4"/>
      <c r="I570" s="4"/>
      <c r="M570" s="26"/>
      <c r="O570" s="4"/>
      <c r="P570" s="4"/>
      <c r="R570" s="27"/>
      <c r="T570" s="4"/>
      <c r="W570" s="4"/>
      <c r="X570" s="4"/>
      <c r="Y570" s="26"/>
    </row>
    <row r="571" spans="3:25" ht="20.100000000000001" customHeight="1" x14ac:dyDescent="0.3">
      <c r="C571" s="25"/>
      <c r="D571" s="26"/>
      <c r="G571" s="4"/>
      <c r="H571" s="4"/>
      <c r="I571" s="4"/>
      <c r="M571" s="26"/>
      <c r="O571" s="4"/>
      <c r="P571" s="4"/>
      <c r="R571" s="27"/>
      <c r="T571" s="4"/>
      <c r="W571" s="4"/>
      <c r="X571" s="4"/>
      <c r="Y571" s="26"/>
    </row>
    <row r="572" spans="3:25" ht="20.100000000000001" customHeight="1" x14ac:dyDescent="0.3">
      <c r="C572" s="25"/>
      <c r="D572" s="26"/>
      <c r="G572" s="4"/>
      <c r="H572" s="4"/>
      <c r="I572" s="4"/>
      <c r="M572" s="26"/>
      <c r="O572" s="4"/>
      <c r="P572" s="4"/>
      <c r="R572" s="27"/>
      <c r="T572" s="4"/>
      <c r="W572" s="4"/>
      <c r="X572" s="4"/>
      <c r="Y572" s="26"/>
    </row>
    <row r="573" spans="3:25" ht="20.100000000000001" customHeight="1" x14ac:dyDescent="0.3">
      <c r="C573" s="25"/>
      <c r="D573" s="26"/>
      <c r="G573" s="4"/>
      <c r="H573" s="4"/>
      <c r="I573" s="4"/>
      <c r="M573" s="26"/>
      <c r="O573" s="4"/>
      <c r="P573" s="4"/>
      <c r="R573" s="27"/>
      <c r="T573" s="4"/>
      <c r="W573" s="4"/>
      <c r="X573" s="4"/>
      <c r="Y573" s="26"/>
    </row>
    <row r="574" spans="3:25" ht="20.100000000000001" customHeight="1" x14ac:dyDescent="0.3">
      <c r="C574" s="25"/>
      <c r="D574" s="26"/>
      <c r="G574" s="4"/>
      <c r="H574" s="4"/>
      <c r="I574" s="4"/>
      <c r="M574" s="26"/>
      <c r="O574" s="4"/>
      <c r="P574" s="4"/>
      <c r="R574" s="27"/>
      <c r="T574" s="4"/>
      <c r="W574" s="4"/>
      <c r="X574" s="4"/>
      <c r="Y574" s="26"/>
    </row>
    <row r="575" spans="3:25" ht="20.100000000000001" customHeight="1" x14ac:dyDescent="0.3">
      <c r="C575" s="25"/>
      <c r="D575" s="26"/>
      <c r="G575" s="4"/>
      <c r="H575" s="4"/>
      <c r="I575" s="4"/>
      <c r="M575" s="26"/>
      <c r="O575" s="4"/>
      <c r="P575" s="4"/>
      <c r="R575" s="27"/>
      <c r="T575" s="4"/>
      <c r="W575" s="4"/>
      <c r="X575" s="4"/>
      <c r="Y575" s="26"/>
    </row>
    <row r="576" spans="3:25" ht="20.100000000000001" customHeight="1" x14ac:dyDescent="0.3">
      <c r="C576" s="25"/>
      <c r="D576" s="26"/>
      <c r="G576" s="4"/>
      <c r="H576" s="4"/>
      <c r="I576" s="4"/>
      <c r="M576" s="26"/>
      <c r="O576" s="4"/>
      <c r="P576" s="4"/>
      <c r="R576" s="27"/>
      <c r="T576" s="4"/>
      <c r="W576" s="4"/>
      <c r="X576" s="4"/>
      <c r="Y576" s="26"/>
    </row>
    <row r="577" spans="3:25" ht="20.100000000000001" customHeight="1" x14ac:dyDescent="0.3">
      <c r="C577" s="25"/>
      <c r="D577" s="26"/>
      <c r="G577" s="4"/>
      <c r="H577" s="4"/>
      <c r="I577" s="4"/>
      <c r="M577" s="26"/>
      <c r="O577" s="4"/>
      <c r="P577" s="4"/>
      <c r="R577" s="27"/>
      <c r="T577" s="4"/>
      <c r="W577" s="4"/>
      <c r="X577" s="4"/>
      <c r="Y577" s="26"/>
    </row>
    <row r="578" spans="3:25" ht="20.100000000000001" customHeight="1" x14ac:dyDescent="0.3">
      <c r="C578" s="25"/>
      <c r="D578" s="26"/>
      <c r="G578" s="4"/>
      <c r="H578" s="4"/>
      <c r="I578" s="4"/>
      <c r="M578" s="26"/>
      <c r="O578" s="4"/>
      <c r="P578" s="4"/>
      <c r="R578" s="27"/>
      <c r="T578" s="4"/>
      <c r="W578" s="4"/>
      <c r="X578" s="4"/>
      <c r="Y578" s="26"/>
    </row>
    <row r="579" spans="3:25" ht="20.100000000000001" customHeight="1" x14ac:dyDescent="0.3">
      <c r="C579" s="25"/>
      <c r="D579" s="26"/>
      <c r="G579" s="4"/>
      <c r="H579" s="4"/>
      <c r="I579" s="4"/>
      <c r="M579" s="26"/>
      <c r="O579" s="4"/>
      <c r="P579" s="4"/>
      <c r="R579" s="27"/>
      <c r="T579" s="4"/>
      <c r="W579" s="4"/>
      <c r="X579" s="4"/>
      <c r="Y579" s="26"/>
    </row>
    <row r="580" spans="3:25" ht="20.100000000000001" customHeight="1" x14ac:dyDescent="0.3">
      <c r="C580" s="25"/>
      <c r="D580" s="26"/>
      <c r="G580" s="4"/>
      <c r="H580" s="4"/>
      <c r="I580" s="4"/>
      <c r="M580" s="26"/>
      <c r="O580" s="4"/>
      <c r="P580" s="4"/>
      <c r="R580" s="27"/>
      <c r="T580" s="4"/>
      <c r="W580" s="4"/>
      <c r="X580" s="4"/>
      <c r="Y580" s="26"/>
    </row>
    <row r="581" spans="3:25" ht="20.100000000000001" customHeight="1" x14ac:dyDescent="0.3">
      <c r="C581" s="25"/>
      <c r="D581" s="26"/>
      <c r="G581" s="4"/>
      <c r="H581" s="4"/>
      <c r="I581" s="4"/>
      <c r="M581" s="26"/>
      <c r="O581" s="4"/>
      <c r="P581" s="4"/>
      <c r="R581" s="27"/>
      <c r="T581" s="4"/>
      <c r="W581" s="4"/>
      <c r="X581" s="4"/>
      <c r="Y581" s="26"/>
    </row>
    <row r="582" spans="3:25" ht="20.100000000000001" customHeight="1" x14ac:dyDescent="0.3">
      <c r="C582" s="25"/>
      <c r="D582" s="26"/>
      <c r="G582" s="4"/>
      <c r="H582" s="4"/>
      <c r="I582" s="4"/>
      <c r="M582" s="26"/>
      <c r="O582" s="4"/>
      <c r="P582" s="4"/>
      <c r="R582" s="27"/>
      <c r="T582" s="4"/>
      <c r="W582" s="4"/>
      <c r="X582" s="4"/>
      <c r="Y582" s="26"/>
    </row>
    <row r="583" spans="3:25" ht="20.100000000000001" customHeight="1" x14ac:dyDescent="0.3">
      <c r="C583" s="25"/>
      <c r="D583" s="26"/>
      <c r="G583" s="4"/>
      <c r="H583" s="4"/>
      <c r="I583" s="4"/>
      <c r="M583" s="26"/>
      <c r="O583" s="4"/>
      <c r="P583" s="4"/>
      <c r="R583" s="27"/>
      <c r="T583" s="4"/>
      <c r="W583" s="4"/>
      <c r="X583" s="4"/>
      <c r="Y583" s="26"/>
    </row>
    <row r="584" spans="3:25" ht="20.100000000000001" customHeight="1" x14ac:dyDescent="0.3">
      <c r="C584" s="25"/>
      <c r="D584" s="26"/>
      <c r="G584" s="4"/>
      <c r="H584" s="4"/>
      <c r="I584" s="4"/>
      <c r="M584" s="26"/>
      <c r="O584" s="4"/>
      <c r="P584" s="4"/>
      <c r="R584" s="27"/>
      <c r="T584" s="4"/>
      <c r="W584" s="4"/>
      <c r="X584" s="4"/>
      <c r="Y584" s="26"/>
    </row>
    <row r="585" spans="3:25" ht="20.100000000000001" customHeight="1" x14ac:dyDescent="0.3">
      <c r="C585" s="25"/>
      <c r="D585" s="26"/>
      <c r="G585" s="4"/>
      <c r="H585" s="4"/>
      <c r="I585" s="4"/>
      <c r="M585" s="26"/>
      <c r="O585" s="4"/>
      <c r="P585" s="4"/>
      <c r="R585" s="27"/>
      <c r="T585" s="4"/>
      <c r="W585" s="4"/>
      <c r="X585" s="4"/>
      <c r="Y585" s="26"/>
    </row>
    <row r="586" spans="3:25" ht="20.100000000000001" customHeight="1" x14ac:dyDescent="0.3">
      <c r="C586" s="25"/>
      <c r="D586" s="26"/>
      <c r="G586" s="4"/>
      <c r="H586" s="4"/>
      <c r="I586" s="4"/>
      <c r="M586" s="26"/>
      <c r="O586" s="4"/>
      <c r="P586" s="4"/>
      <c r="R586" s="27"/>
      <c r="T586" s="4"/>
      <c r="W586" s="4"/>
      <c r="X586" s="4"/>
      <c r="Y586" s="26"/>
    </row>
    <row r="587" spans="3:25" ht="20.100000000000001" customHeight="1" x14ac:dyDescent="0.3">
      <c r="C587" s="25"/>
      <c r="D587" s="26"/>
      <c r="G587" s="4"/>
      <c r="H587" s="4"/>
      <c r="I587" s="4"/>
      <c r="M587" s="26"/>
      <c r="O587" s="4"/>
      <c r="P587" s="4"/>
      <c r="R587" s="27"/>
      <c r="T587" s="4"/>
      <c r="W587" s="4"/>
      <c r="X587" s="4"/>
      <c r="Y587" s="26"/>
    </row>
    <row r="588" spans="3:25" ht="20.100000000000001" customHeight="1" x14ac:dyDescent="0.3">
      <c r="C588" s="25"/>
      <c r="D588" s="26"/>
      <c r="G588" s="4"/>
      <c r="H588" s="4"/>
      <c r="I588" s="4"/>
      <c r="M588" s="26"/>
      <c r="O588" s="4"/>
      <c r="P588" s="4"/>
      <c r="R588" s="27"/>
      <c r="T588" s="4"/>
      <c r="W588" s="4"/>
      <c r="X588" s="4"/>
      <c r="Y588" s="26"/>
    </row>
    <row r="589" spans="3:25" ht="20.100000000000001" customHeight="1" x14ac:dyDescent="0.3">
      <c r="C589" s="25"/>
      <c r="D589" s="26"/>
      <c r="G589" s="4"/>
      <c r="H589" s="4"/>
      <c r="I589" s="4"/>
      <c r="M589" s="26"/>
      <c r="O589" s="4"/>
      <c r="P589" s="4"/>
      <c r="R589" s="27"/>
      <c r="T589" s="4"/>
      <c r="W589" s="4"/>
      <c r="X589" s="4"/>
      <c r="Y589" s="26"/>
    </row>
    <row r="590" spans="3:25" ht="20.100000000000001" customHeight="1" x14ac:dyDescent="0.3">
      <c r="C590" s="25"/>
      <c r="D590" s="26"/>
      <c r="G590" s="4"/>
      <c r="H590" s="4"/>
      <c r="I590" s="4"/>
      <c r="M590" s="26"/>
      <c r="O590" s="4"/>
      <c r="P590" s="4"/>
      <c r="R590" s="27"/>
      <c r="T590" s="4"/>
      <c r="W590" s="4"/>
      <c r="X590" s="4"/>
      <c r="Y590" s="26"/>
    </row>
    <row r="591" spans="3:25" ht="20.100000000000001" customHeight="1" x14ac:dyDescent="0.3">
      <c r="C591" s="25"/>
      <c r="D591" s="26"/>
      <c r="G591" s="4"/>
      <c r="H591" s="4"/>
      <c r="I591" s="4"/>
      <c r="M591" s="26"/>
      <c r="O591" s="4"/>
      <c r="P591" s="4"/>
      <c r="R591" s="27"/>
      <c r="T591" s="4"/>
      <c r="W591" s="4"/>
      <c r="X591" s="4"/>
      <c r="Y591" s="26"/>
    </row>
    <row r="592" spans="3:25" ht="20.100000000000001" customHeight="1" x14ac:dyDescent="0.3">
      <c r="C592" s="25"/>
      <c r="D592" s="26"/>
      <c r="G592" s="4"/>
      <c r="H592" s="4"/>
      <c r="I592" s="4"/>
      <c r="M592" s="26"/>
      <c r="O592" s="4"/>
      <c r="P592" s="4"/>
      <c r="R592" s="27"/>
      <c r="T592" s="4"/>
      <c r="W592" s="4"/>
      <c r="X592" s="4"/>
      <c r="Y592" s="26"/>
    </row>
    <row r="593" spans="3:25" ht="20.100000000000001" customHeight="1" x14ac:dyDescent="0.3">
      <c r="C593" s="25"/>
      <c r="D593" s="26"/>
      <c r="G593" s="4"/>
      <c r="H593" s="4"/>
      <c r="I593" s="4"/>
      <c r="M593" s="26"/>
      <c r="O593" s="4"/>
      <c r="P593" s="4"/>
      <c r="R593" s="27"/>
      <c r="T593" s="4"/>
      <c r="W593" s="4"/>
      <c r="X593" s="4"/>
      <c r="Y593" s="26"/>
    </row>
    <row r="594" spans="3:25" ht="20.100000000000001" customHeight="1" x14ac:dyDescent="0.3">
      <c r="C594" s="25"/>
      <c r="D594" s="26"/>
      <c r="G594" s="4"/>
      <c r="H594" s="4"/>
      <c r="I594" s="4"/>
      <c r="M594" s="26"/>
      <c r="O594" s="4"/>
      <c r="P594" s="4"/>
      <c r="R594" s="27"/>
      <c r="T594" s="4"/>
      <c r="W594" s="4"/>
      <c r="X594" s="4"/>
      <c r="Y594" s="26"/>
    </row>
    <row r="595" spans="3:25" ht="20.100000000000001" customHeight="1" x14ac:dyDescent="0.3">
      <c r="C595" s="25"/>
      <c r="D595" s="26"/>
      <c r="G595" s="4"/>
      <c r="H595" s="4"/>
      <c r="I595" s="4"/>
      <c r="M595" s="26"/>
      <c r="O595" s="4"/>
      <c r="P595" s="4"/>
      <c r="R595" s="27"/>
      <c r="T595" s="4"/>
      <c r="W595" s="4"/>
      <c r="X595" s="4"/>
      <c r="Y595" s="26"/>
    </row>
    <row r="596" spans="3:25" ht="20.100000000000001" customHeight="1" x14ac:dyDescent="0.3">
      <c r="C596" s="25"/>
      <c r="D596" s="26"/>
      <c r="G596" s="4"/>
      <c r="H596" s="4"/>
      <c r="I596" s="4"/>
      <c r="M596" s="26"/>
      <c r="O596" s="4"/>
      <c r="P596" s="4"/>
      <c r="R596" s="27"/>
      <c r="T596" s="4"/>
      <c r="W596" s="4"/>
      <c r="X596" s="4"/>
      <c r="Y596" s="26"/>
    </row>
    <row r="597" spans="3:25" ht="20.100000000000001" customHeight="1" x14ac:dyDescent="0.3">
      <c r="C597" s="25"/>
      <c r="D597" s="26"/>
      <c r="G597" s="4"/>
      <c r="H597" s="4"/>
      <c r="I597" s="4"/>
      <c r="M597" s="26"/>
      <c r="O597" s="4"/>
      <c r="P597" s="4"/>
      <c r="R597" s="27"/>
      <c r="T597" s="4"/>
      <c r="W597" s="4"/>
      <c r="X597" s="4"/>
      <c r="Y597" s="26"/>
    </row>
    <row r="598" spans="3:25" ht="20.100000000000001" customHeight="1" x14ac:dyDescent="0.3">
      <c r="C598" s="25"/>
      <c r="D598" s="26"/>
      <c r="G598" s="4"/>
      <c r="H598" s="4"/>
      <c r="I598" s="4"/>
      <c r="M598" s="26"/>
      <c r="O598" s="4"/>
      <c r="P598" s="4"/>
      <c r="R598" s="27"/>
      <c r="T598" s="4"/>
      <c r="W598" s="4"/>
      <c r="X598" s="4"/>
      <c r="Y598" s="26"/>
    </row>
    <row r="599" spans="3:25" ht="20.100000000000001" customHeight="1" x14ac:dyDescent="0.3">
      <c r="C599" s="25"/>
      <c r="D599" s="26"/>
      <c r="G599" s="4"/>
      <c r="H599" s="4"/>
      <c r="I599" s="4"/>
      <c r="M599" s="26"/>
      <c r="O599" s="4"/>
      <c r="P599" s="4"/>
      <c r="R599" s="27"/>
      <c r="T599" s="4"/>
      <c r="W599" s="4"/>
      <c r="X599" s="4"/>
      <c r="Y599" s="26"/>
    </row>
    <row r="600" spans="3:25" ht="20.100000000000001" customHeight="1" x14ac:dyDescent="0.3">
      <c r="C600" s="25"/>
      <c r="D600" s="26"/>
      <c r="G600" s="4"/>
      <c r="H600" s="4"/>
      <c r="I600" s="4"/>
      <c r="M600" s="26"/>
      <c r="O600" s="4"/>
      <c r="P600" s="4"/>
      <c r="R600" s="27"/>
      <c r="T600" s="4"/>
      <c r="W600" s="4"/>
      <c r="X600" s="4"/>
      <c r="Y600" s="26"/>
    </row>
    <row r="601" spans="3:25" ht="20.100000000000001" customHeight="1" x14ac:dyDescent="0.3">
      <c r="C601" s="25"/>
      <c r="D601" s="26"/>
      <c r="G601" s="4"/>
      <c r="H601" s="4"/>
      <c r="I601" s="4"/>
      <c r="M601" s="26"/>
      <c r="O601" s="4"/>
      <c r="P601" s="4"/>
      <c r="R601" s="27"/>
      <c r="T601" s="4"/>
      <c r="W601" s="4"/>
      <c r="X601" s="4"/>
      <c r="Y601" s="26"/>
    </row>
    <row r="602" spans="3:25" ht="20.100000000000001" customHeight="1" x14ac:dyDescent="0.3">
      <c r="C602" s="25"/>
      <c r="D602" s="26"/>
      <c r="G602" s="4"/>
      <c r="H602" s="4"/>
      <c r="I602" s="4"/>
      <c r="M602" s="26"/>
      <c r="O602" s="4"/>
      <c r="P602" s="4"/>
      <c r="R602" s="27"/>
      <c r="T602" s="4"/>
      <c r="W602" s="4"/>
      <c r="X602" s="4"/>
      <c r="Y602" s="26"/>
    </row>
    <row r="603" spans="3:25" ht="20.100000000000001" customHeight="1" x14ac:dyDescent="0.3">
      <c r="C603" s="25"/>
      <c r="D603" s="26"/>
      <c r="G603" s="4"/>
      <c r="H603" s="4"/>
      <c r="I603" s="4"/>
      <c r="M603" s="26"/>
      <c r="O603" s="4"/>
      <c r="P603" s="4"/>
      <c r="R603" s="27"/>
      <c r="T603" s="4"/>
      <c r="W603" s="4"/>
      <c r="X603" s="4"/>
      <c r="Y603" s="26"/>
    </row>
    <row r="604" spans="3:25" ht="20.100000000000001" customHeight="1" x14ac:dyDescent="0.3">
      <c r="C604" s="25"/>
      <c r="D604" s="26"/>
      <c r="G604" s="4"/>
      <c r="H604" s="4"/>
      <c r="I604" s="4"/>
      <c r="M604" s="26"/>
      <c r="O604" s="4"/>
      <c r="P604" s="4"/>
      <c r="R604" s="27"/>
      <c r="T604" s="4"/>
      <c r="W604" s="4"/>
      <c r="X604" s="4"/>
      <c r="Y604" s="26"/>
    </row>
    <row r="605" spans="3:25" ht="20.100000000000001" customHeight="1" x14ac:dyDescent="0.3">
      <c r="C605" s="25"/>
      <c r="D605" s="26"/>
      <c r="G605" s="4"/>
      <c r="H605" s="4"/>
      <c r="I605" s="4"/>
      <c r="M605" s="26"/>
      <c r="O605" s="4"/>
      <c r="P605" s="4"/>
      <c r="R605" s="27"/>
      <c r="T605" s="4"/>
      <c r="W605" s="4"/>
      <c r="X605" s="4"/>
      <c r="Y605" s="26"/>
    </row>
    <row r="606" spans="3:25" ht="20.100000000000001" customHeight="1" x14ac:dyDescent="0.3">
      <c r="C606" s="25"/>
      <c r="D606" s="26"/>
      <c r="G606" s="4"/>
      <c r="H606" s="4"/>
      <c r="I606" s="4"/>
      <c r="M606" s="26"/>
      <c r="O606" s="4"/>
      <c r="P606" s="4"/>
      <c r="R606" s="27"/>
      <c r="T606" s="4"/>
      <c r="W606" s="4"/>
      <c r="X606" s="4"/>
      <c r="Y606" s="26"/>
    </row>
    <row r="607" spans="3:25" ht="20.100000000000001" customHeight="1" x14ac:dyDescent="0.3">
      <c r="C607" s="25"/>
      <c r="D607" s="26"/>
      <c r="G607" s="4"/>
      <c r="H607" s="4"/>
      <c r="I607" s="4"/>
      <c r="M607" s="26"/>
      <c r="O607" s="4"/>
      <c r="P607" s="4"/>
      <c r="R607" s="27"/>
      <c r="T607" s="4"/>
      <c r="W607" s="4"/>
      <c r="X607" s="4"/>
      <c r="Y607" s="26"/>
    </row>
    <row r="608" spans="3:25" ht="20.100000000000001" customHeight="1" x14ac:dyDescent="0.3">
      <c r="C608" s="25"/>
      <c r="D608" s="26"/>
      <c r="G608" s="4"/>
      <c r="H608" s="4"/>
      <c r="I608" s="4"/>
      <c r="M608" s="26"/>
      <c r="O608" s="4"/>
      <c r="P608" s="4"/>
      <c r="R608" s="27"/>
      <c r="T608" s="4"/>
      <c r="W608" s="4"/>
      <c r="X608" s="4"/>
      <c r="Y608" s="26"/>
    </row>
    <row r="609" spans="3:25" ht="20.100000000000001" customHeight="1" x14ac:dyDescent="0.3">
      <c r="C609" s="25"/>
      <c r="D609" s="26"/>
      <c r="G609" s="4"/>
      <c r="H609" s="4"/>
      <c r="I609" s="4"/>
      <c r="M609" s="26"/>
      <c r="O609" s="4"/>
      <c r="P609" s="4"/>
      <c r="R609" s="27"/>
      <c r="T609" s="4"/>
      <c r="W609" s="4"/>
      <c r="X609" s="4"/>
      <c r="Y609" s="26"/>
    </row>
    <row r="610" spans="3:25" ht="20.100000000000001" customHeight="1" x14ac:dyDescent="0.3">
      <c r="C610" s="25"/>
      <c r="D610" s="26"/>
      <c r="G610" s="4"/>
      <c r="H610" s="4"/>
      <c r="I610" s="4"/>
      <c r="M610" s="26"/>
      <c r="O610" s="4"/>
      <c r="P610" s="4"/>
      <c r="R610" s="27"/>
      <c r="T610" s="4"/>
      <c r="W610" s="4"/>
      <c r="X610" s="4"/>
      <c r="Y610" s="26"/>
    </row>
    <row r="611" spans="3:25" ht="20.100000000000001" customHeight="1" x14ac:dyDescent="0.3">
      <c r="C611" s="25"/>
      <c r="D611" s="26"/>
      <c r="G611" s="4"/>
      <c r="H611" s="4"/>
      <c r="I611" s="4"/>
      <c r="M611" s="26"/>
      <c r="O611" s="4"/>
      <c r="P611" s="4"/>
      <c r="R611" s="27"/>
      <c r="T611" s="4"/>
      <c r="W611" s="4"/>
      <c r="X611" s="4"/>
      <c r="Y611" s="26"/>
    </row>
    <row r="612" spans="3:25" ht="20.100000000000001" customHeight="1" x14ac:dyDescent="0.3">
      <c r="C612" s="25"/>
      <c r="D612" s="26"/>
      <c r="G612" s="4"/>
      <c r="H612" s="4"/>
      <c r="I612" s="4"/>
      <c r="M612" s="26"/>
      <c r="O612" s="4"/>
      <c r="P612" s="4"/>
      <c r="R612" s="27"/>
      <c r="T612" s="4"/>
      <c r="W612" s="4"/>
      <c r="X612" s="4"/>
      <c r="Y612" s="26"/>
    </row>
    <row r="613" spans="3:25" ht="20.100000000000001" customHeight="1" x14ac:dyDescent="0.3">
      <c r="C613" s="25"/>
      <c r="D613" s="26"/>
      <c r="G613" s="4"/>
      <c r="H613" s="4"/>
      <c r="I613" s="4"/>
      <c r="M613" s="26"/>
      <c r="O613" s="4"/>
      <c r="P613" s="4"/>
      <c r="R613" s="27"/>
      <c r="T613" s="4"/>
      <c r="W613" s="4"/>
      <c r="X613" s="4"/>
      <c r="Y613" s="26"/>
    </row>
    <row r="614" spans="3:25" ht="20.100000000000001" customHeight="1" x14ac:dyDescent="0.3">
      <c r="C614" s="25"/>
      <c r="D614" s="26"/>
      <c r="G614" s="4"/>
      <c r="H614" s="4"/>
      <c r="I614" s="4"/>
      <c r="M614" s="26"/>
      <c r="O614" s="4"/>
      <c r="P614" s="4"/>
      <c r="R614" s="27"/>
      <c r="T614" s="4"/>
      <c r="W614" s="4"/>
      <c r="X614" s="4"/>
      <c r="Y614" s="26"/>
    </row>
    <row r="615" spans="3:25" ht="20.100000000000001" customHeight="1" x14ac:dyDescent="0.3">
      <c r="C615" s="25"/>
      <c r="D615" s="26"/>
      <c r="G615" s="4"/>
      <c r="H615" s="4"/>
      <c r="I615" s="4"/>
      <c r="M615" s="26"/>
      <c r="O615" s="4"/>
      <c r="P615" s="4"/>
      <c r="R615" s="27"/>
      <c r="T615" s="4"/>
      <c r="W615" s="4"/>
      <c r="X615" s="4"/>
      <c r="Y615" s="26"/>
    </row>
    <row r="616" spans="3:25" ht="20.100000000000001" customHeight="1" x14ac:dyDescent="0.3">
      <c r="C616" s="25"/>
      <c r="D616" s="26"/>
      <c r="G616" s="4"/>
      <c r="H616" s="4"/>
      <c r="I616" s="4"/>
      <c r="M616" s="26"/>
      <c r="O616" s="4"/>
      <c r="P616" s="4"/>
      <c r="R616" s="27"/>
      <c r="T616" s="4"/>
      <c r="W616" s="4"/>
      <c r="X616" s="4"/>
      <c r="Y616" s="26"/>
    </row>
    <row r="617" spans="3:25" ht="20.100000000000001" customHeight="1" x14ac:dyDescent="0.3">
      <c r="C617" s="25"/>
      <c r="D617" s="26"/>
      <c r="G617" s="4"/>
      <c r="H617" s="4"/>
      <c r="I617" s="4"/>
      <c r="M617" s="26"/>
      <c r="O617" s="4"/>
      <c r="P617" s="4"/>
      <c r="R617" s="27"/>
      <c r="T617" s="4"/>
      <c r="W617" s="4"/>
      <c r="X617" s="4"/>
      <c r="Y617" s="26"/>
    </row>
    <row r="618" spans="3:25" ht="20.100000000000001" customHeight="1" x14ac:dyDescent="0.3">
      <c r="C618" s="25"/>
      <c r="D618" s="26"/>
      <c r="G618" s="4"/>
      <c r="H618" s="4"/>
      <c r="I618" s="4"/>
      <c r="M618" s="26"/>
      <c r="O618" s="4"/>
      <c r="P618" s="4"/>
      <c r="R618" s="27"/>
      <c r="T618" s="4"/>
      <c r="W618" s="4"/>
      <c r="X618" s="4"/>
      <c r="Y618" s="26"/>
    </row>
    <row r="619" spans="3:25" ht="20.100000000000001" customHeight="1" x14ac:dyDescent="0.3">
      <c r="C619" s="25"/>
      <c r="D619" s="26"/>
      <c r="G619" s="4"/>
      <c r="H619" s="4"/>
      <c r="I619" s="4"/>
      <c r="M619" s="26"/>
      <c r="O619" s="4"/>
      <c r="P619" s="4"/>
      <c r="R619" s="27"/>
      <c r="T619" s="4"/>
      <c r="W619" s="4"/>
      <c r="X619" s="4"/>
      <c r="Y619" s="26"/>
    </row>
    <row r="620" spans="3:25" ht="20.100000000000001" customHeight="1" x14ac:dyDescent="0.3">
      <c r="C620" s="25"/>
      <c r="D620" s="26"/>
      <c r="G620" s="4"/>
      <c r="H620" s="4"/>
      <c r="I620" s="4"/>
      <c r="M620" s="26"/>
      <c r="O620" s="4"/>
      <c r="P620" s="4"/>
      <c r="R620" s="27"/>
      <c r="T620" s="4"/>
      <c r="W620" s="4"/>
      <c r="X620" s="4"/>
      <c r="Y620" s="26"/>
    </row>
    <row r="621" spans="3:25" ht="20.100000000000001" customHeight="1" x14ac:dyDescent="0.3">
      <c r="C621" s="25"/>
      <c r="D621" s="26"/>
      <c r="G621" s="4"/>
      <c r="H621" s="4"/>
      <c r="I621" s="4"/>
      <c r="M621" s="26"/>
      <c r="O621" s="4"/>
      <c r="P621" s="4"/>
      <c r="R621" s="27"/>
      <c r="T621" s="4"/>
      <c r="W621" s="4"/>
      <c r="X621" s="4"/>
      <c r="Y621" s="26"/>
    </row>
    <row r="622" spans="3:25" ht="20.100000000000001" customHeight="1" x14ac:dyDescent="0.3">
      <c r="C622" s="25"/>
      <c r="D622" s="26"/>
      <c r="G622" s="4"/>
      <c r="H622" s="4"/>
      <c r="I622" s="4"/>
      <c r="M622" s="26"/>
      <c r="O622" s="4"/>
      <c r="P622" s="4"/>
      <c r="R622" s="27"/>
      <c r="T622" s="4"/>
      <c r="W622" s="4"/>
      <c r="X622" s="4"/>
      <c r="Y622" s="26"/>
    </row>
    <row r="623" spans="3:25" ht="20.100000000000001" customHeight="1" x14ac:dyDescent="0.3">
      <c r="C623" s="25"/>
      <c r="D623" s="26"/>
      <c r="G623" s="4"/>
      <c r="H623" s="4"/>
      <c r="I623" s="4"/>
      <c r="M623" s="26"/>
      <c r="O623" s="4"/>
      <c r="P623" s="4"/>
      <c r="R623" s="27"/>
      <c r="T623" s="4"/>
      <c r="W623" s="4"/>
      <c r="X623" s="4"/>
      <c r="Y623" s="26"/>
    </row>
    <row r="624" spans="3:25" ht="20.100000000000001" customHeight="1" x14ac:dyDescent="0.3">
      <c r="C624" s="25"/>
      <c r="D624" s="26"/>
      <c r="G624" s="4"/>
      <c r="H624" s="4"/>
      <c r="I624" s="4"/>
      <c r="M624" s="26"/>
      <c r="O624" s="4"/>
      <c r="P624" s="4"/>
      <c r="R624" s="27"/>
      <c r="T624" s="4"/>
      <c r="W624" s="4"/>
      <c r="X624" s="4"/>
      <c r="Y624" s="26"/>
    </row>
    <row r="625" spans="3:25" ht="20.100000000000001" customHeight="1" x14ac:dyDescent="0.3">
      <c r="C625" s="25"/>
      <c r="D625" s="26"/>
      <c r="G625" s="4"/>
      <c r="H625" s="4"/>
      <c r="I625" s="4"/>
      <c r="M625" s="26"/>
      <c r="O625" s="4"/>
      <c r="P625" s="4"/>
      <c r="R625" s="27"/>
      <c r="T625" s="4"/>
      <c r="W625" s="4"/>
      <c r="X625" s="4"/>
      <c r="Y625" s="26"/>
    </row>
    <row r="626" spans="3:25" ht="20.100000000000001" customHeight="1" x14ac:dyDescent="0.3">
      <c r="C626" s="25"/>
      <c r="D626" s="26"/>
      <c r="G626" s="4"/>
      <c r="H626" s="4"/>
      <c r="I626" s="4"/>
      <c r="M626" s="26"/>
      <c r="O626" s="4"/>
      <c r="P626" s="4"/>
      <c r="R626" s="27"/>
      <c r="T626" s="4"/>
      <c r="W626" s="4"/>
      <c r="X626" s="4"/>
      <c r="Y626" s="26"/>
    </row>
    <row r="627" spans="3:25" ht="20.100000000000001" customHeight="1" x14ac:dyDescent="0.3">
      <c r="C627" s="25"/>
      <c r="D627" s="26"/>
      <c r="G627" s="4"/>
      <c r="H627" s="4"/>
      <c r="I627" s="4"/>
      <c r="M627" s="26"/>
      <c r="O627" s="4"/>
      <c r="P627" s="4"/>
      <c r="R627" s="27"/>
      <c r="T627" s="4"/>
      <c r="W627" s="4"/>
      <c r="X627" s="4"/>
      <c r="Y627" s="26"/>
    </row>
    <row r="628" spans="3:25" ht="20.100000000000001" customHeight="1" x14ac:dyDescent="0.3">
      <c r="C628" s="25"/>
      <c r="D628" s="26"/>
      <c r="G628" s="4"/>
      <c r="H628" s="4"/>
      <c r="I628" s="4"/>
      <c r="M628" s="26"/>
      <c r="O628" s="4"/>
      <c r="P628" s="4"/>
      <c r="R628" s="27"/>
      <c r="T628" s="4"/>
      <c r="W628" s="4"/>
      <c r="X628" s="4"/>
      <c r="Y628" s="26"/>
    </row>
    <row r="629" spans="3:25" ht="20.100000000000001" customHeight="1" x14ac:dyDescent="0.3">
      <c r="C629" s="25"/>
      <c r="D629" s="26"/>
      <c r="G629" s="4"/>
      <c r="H629" s="4"/>
      <c r="I629" s="4"/>
      <c r="M629" s="26"/>
      <c r="O629" s="4"/>
      <c r="P629" s="4"/>
      <c r="R629" s="27"/>
      <c r="T629" s="4"/>
      <c r="W629" s="4"/>
      <c r="X629" s="4"/>
      <c r="Y629" s="26"/>
    </row>
    <row r="630" spans="3:25" ht="20.100000000000001" customHeight="1" x14ac:dyDescent="0.3">
      <c r="C630" s="25"/>
      <c r="D630" s="26"/>
      <c r="G630" s="4"/>
      <c r="H630" s="4"/>
      <c r="I630" s="4"/>
      <c r="M630" s="26"/>
      <c r="O630" s="4"/>
      <c r="P630" s="4"/>
      <c r="R630" s="27"/>
      <c r="T630" s="4"/>
      <c r="W630" s="4"/>
      <c r="X630" s="4"/>
      <c r="Y630" s="26"/>
    </row>
    <row r="631" spans="3:25" ht="20.100000000000001" customHeight="1" x14ac:dyDescent="0.3">
      <c r="C631" s="25"/>
      <c r="D631" s="26"/>
      <c r="G631" s="4"/>
      <c r="H631" s="4"/>
      <c r="I631" s="4"/>
      <c r="M631" s="26"/>
      <c r="O631" s="4"/>
      <c r="P631" s="4"/>
      <c r="R631" s="27"/>
      <c r="T631" s="4"/>
      <c r="W631" s="4"/>
      <c r="X631" s="4"/>
      <c r="Y631" s="26"/>
    </row>
    <row r="632" spans="3:25" ht="20.100000000000001" customHeight="1" x14ac:dyDescent="0.3">
      <c r="C632" s="25"/>
      <c r="D632" s="26"/>
      <c r="G632" s="4"/>
      <c r="H632" s="4"/>
      <c r="I632" s="4"/>
      <c r="M632" s="26"/>
      <c r="O632" s="4"/>
      <c r="P632" s="4"/>
      <c r="R632" s="27"/>
      <c r="T632" s="4"/>
      <c r="W632" s="4"/>
      <c r="X632" s="4"/>
      <c r="Y632" s="26"/>
    </row>
    <row r="633" spans="3:25" ht="20.100000000000001" customHeight="1" x14ac:dyDescent="0.3">
      <c r="C633" s="25"/>
      <c r="D633" s="26"/>
      <c r="G633" s="4"/>
      <c r="H633" s="4"/>
      <c r="I633" s="4"/>
      <c r="M633" s="26"/>
      <c r="O633" s="4"/>
      <c r="P633" s="4"/>
      <c r="R633" s="27"/>
      <c r="T633" s="4"/>
      <c r="W633" s="4"/>
      <c r="X633" s="4"/>
      <c r="Y633" s="26"/>
    </row>
    <row r="634" spans="3:25" ht="20.100000000000001" customHeight="1" x14ac:dyDescent="0.3">
      <c r="C634" s="25"/>
      <c r="D634" s="26"/>
      <c r="G634" s="4"/>
      <c r="H634" s="4"/>
      <c r="I634" s="4"/>
      <c r="M634" s="26"/>
      <c r="O634" s="4"/>
      <c r="P634" s="4"/>
      <c r="R634" s="27"/>
      <c r="T634" s="4"/>
      <c r="W634" s="4"/>
      <c r="X634" s="4"/>
      <c r="Y634" s="26"/>
    </row>
    <row r="635" spans="3:25" ht="20.100000000000001" customHeight="1" x14ac:dyDescent="0.3">
      <c r="C635" s="25"/>
      <c r="D635" s="26"/>
      <c r="G635" s="4"/>
      <c r="H635" s="4"/>
      <c r="I635" s="4"/>
      <c r="M635" s="26"/>
      <c r="O635" s="4"/>
      <c r="P635" s="4"/>
      <c r="R635" s="27"/>
      <c r="T635" s="4"/>
      <c r="W635" s="4"/>
      <c r="X635" s="4"/>
      <c r="Y635" s="26"/>
    </row>
    <row r="636" spans="3:25" ht="20.100000000000001" customHeight="1" x14ac:dyDescent="0.3">
      <c r="C636" s="25"/>
      <c r="D636" s="26"/>
      <c r="G636" s="4"/>
      <c r="H636" s="4"/>
      <c r="I636" s="4"/>
      <c r="M636" s="26"/>
      <c r="O636" s="4"/>
      <c r="P636" s="4"/>
      <c r="R636" s="27"/>
      <c r="T636" s="4"/>
      <c r="W636" s="4"/>
      <c r="X636" s="4"/>
      <c r="Y636" s="26"/>
    </row>
    <row r="637" spans="3:25" ht="20.100000000000001" customHeight="1" x14ac:dyDescent="0.3">
      <c r="C637" s="25"/>
      <c r="D637" s="26"/>
      <c r="G637" s="4"/>
      <c r="H637" s="4"/>
      <c r="I637" s="4"/>
      <c r="M637" s="26"/>
      <c r="O637" s="4"/>
      <c r="P637" s="4"/>
      <c r="R637" s="27"/>
      <c r="T637" s="4"/>
      <c r="W637" s="4"/>
      <c r="X637" s="4"/>
      <c r="Y637" s="26"/>
    </row>
    <row r="638" spans="3:25" ht="20.100000000000001" customHeight="1" x14ac:dyDescent="0.3">
      <c r="C638" s="25"/>
      <c r="D638" s="26"/>
      <c r="G638" s="4"/>
      <c r="H638" s="4"/>
      <c r="I638" s="4"/>
      <c r="M638" s="26"/>
      <c r="O638" s="4"/>
      <c r="P638" s="4"/>
      <c r="R638" s="27"/>
      <c r="T638" s="4"/>
      <c r="W638" s="4"/>
      <c r="X638" s="4"/>
      <c r="Y638" s="26"/>
    </row>
    <row r="639" spans="3:25" ht="20.100000000000001" customHeight="1" x14ac:dyDescent="0.3">
      <c r="C639" s="25"/>
      <c r="D639" s="26"/>
      <c r="G639" s="4"/>
      <c r="H639" s="4"/>
      <c r="I639" s="4"/>
      <c r="M639" s="26"/>
      <c r="O639" s="4"/>
      <c r="P639" s="4"/>
      <c r="R639" s="27"/>
      <c r="T639" s="4"/>
      <c r="W639" s="4"/>
      <c r="X639" s="4"/>
      <c r="Y639" s="26"/>
    </row>
    <row r="640" spans="3:25" ht="20.100000000000001" customHeight="1" x14ac:dyDescent="0.3">
      <c r="C640" s="25"/>
      <c r="D640" s="26"/>
      <c r="G640" s="4"/>
      <c r="H640" s="4"/>
      <c r="I640" s="4"/>
      <c r="M640" s="26"/>
      <c r="O640" s="4"/>
      <c r="P640" s="4"/>
      <c r="R640" s="27"/>
      <c r="T640" s="4"/>
      <c r="W640" s="4"/>
      <c r="X640" s="4"/>
      <c r="Y640" s="26"/>
    </row>
    <row r="641" spans="3:25" ht="20.100000000000001" customHeight="1" x14ac:dyDescent="0.3">
      <c r="C641" s="25"/>
      <c r="D641" s="26"/>
      <c r="G641" s="4"/>
      <c r="H641" s="4"/>
      <c r="I641" s="4"/>
      <c r="M641" s="26"/>
      <c r="O641" s="4"/>
      <c r="P641" s="4"/>
      <c r="R641" s="27"/>
      <c r="T641" s="4"/>
      <c r="W641" s="4"/>
      <c r="X641" s="4"/>
      <c r="Y641" s="26"/>
    </row>
    <row r="642" spans="3:25" ht="20.100000000000001" customHeight="1" x14ac:dyDescent="0.3">
      <c r="C642" s="25"/>
      <c r="D642" s="26"/>
      <c r="G642" s="4"/>
      <c r="H642" s="4"/>
      <c r="I642" s="4"/>
      <c r="M642" s="26"/>
      <c r="O642" s="4"/>
      <c r="P642" s="4"/>
      <c r="R642" s="27"/>
      <c r="T642" s="4"/>
      <c r="W642" s="4"/>
      <c r="X642" s="4"/>
      <c r="Y642" s="26"/>
    </row>
    <row r="643" spans="3:25" ht="20.100000000000001" customHeight="1" x14ac:dyDescent="0.3">
      <c r="C643" s="25"/>
      <c r="D643" s="26"/>
      <c r="G643" s="4"/>
      <c r="H643" s="4"/>
      <c r="I643" s="4"/>
      <c r="M643" s="26"/>
      <c r="O643" s="4"/>
      <c r="P643" s="4"/>
      <c r="R643" s="27"/>
      <c r="T643" s="4"/>
      <c r="W643" s="4"/>
      <c r="X643" s="4"/>
      <c r="Y643" s="26"/>
    </row>
    <row r="644" spans="3:25" ht="20.100000000000001" customHeight="1" x14ac:dyDescent="0.3">
      <c r="C644" s="25"/>
      <c r="D644" s="26"/>
      <c r="G644" s="4"/>
      <c r="H644" s="4"/>
      <c r="I644" s="4"/>
      <c r="M644" s="26"/>
      <c r="O644" s="4"/>
      <c r="P644" s="4"/>
      <c r="R644" s="27"/>
      <c r="T644" s="4"/>
      <c r="W644" s="4"/>
      <c r="X644" s="4"/>
      <c r="Y644" s="26"/>
    </row>
    <row r="645" spans="3:25" ht="20.100000000000001" customHeight="1" x14ac:dyDescent="0.3">
      <c r="C645" s="25"/>
      <c r="D645" s="26"/>
      <c r="G645" s="4"/>
      <c r="H645" s="4"/>
      <c r="I645" s="4"/>
      <c r="M645" s="26"/>
      <c r="O645" s="4"/>
      <c r="P645" s="4"/>
      <c r="R645" s="27"/>
      <c r="T645" s="4"/>
      <c r="W645" s="4"/>
      <c r="X645" s="4"/>
      <c r="Y645" s="26"/>
    </row>
    <row r="646" spans="3:25" ht="20.100000000000001" customHeight="1" x14ac:dyDescent="0.3">
      <c r="C646" s="25"/>
      <c r="D646" s="26"/>
      <c r="G646" s="4"/>
      <c r="H646" s="4"/>
      <c r="I646" s="4"/>
      <c r="M646" s="26"/>
      <c r="O646" s="4"/>
      <c r="P646" s="4"/>
      <c r="R646" s="27"/>
      <c r="T646" s="4"/>
      <c r="W646" s="4"/>
      <c r="X646" s="4"/>
      <c r="Y646" s="26"/>
    </row>
    <row r="647" spans="3:25" ht="20.100000000000001" customHeight="1" x14ac:dyDescent="0.3">
      <c r="C647" s="25"/>
      <c r="D647" s="26"/>
      <c r="G647" s="4"/>
      <c r="H647" s="4"/>
      <c r="I647" s="4"/>
      <c r="M647" s="26"/>
      <c r="O647" s="4"/>
      <c r="P647" s="4"/>
      <c r="R647" s="27"/>
      <c r="T647" s="4"/>
      <c r="W647" s="4"/>
      <c r="X647" s="4"/>
      <c r="Y647" s="26"/>
    </row>
    <row r="648" spans="3:25" ht="20.100000000000001" customHeight="1" x14ac:dyDescent="0.3">
      <c r="C648" s="25"/>
      <c r="D648" s="26"/>
      <c r="G648" s="4"/>
      <c r="H648" s="4"/>
      <c r="I648" s="4"/>
      <c r="M648" s="26"/>
      <c r="O648" s="4"/>
      <c r="P648" s="4"/>
      <c r="R648" s="27"/>
      <c r="T648" s="4"/>
      <c r="W648" s="4"/>
      <c r="X648" s="4"/>
      <c r="Y648" s="26"/>
    </row>
    <row r="649" spans="3:25" ht="20.100000000000001" customHeight="1" x14ac:dyDescent="0.3">
      <c r="C649" s="25"/>
      <c r="D649" s="26"/>
      <c r="G649" s="4"/>
      <c r="H649" s="4"/>
      <c r="I649" s="4"/>
      <c r="M649" s="26"/>
      <c r="O649" s="4"/>
      <c r="P649" s="4"/>
      <c r="R649" s="27"/>
      <c r="T649" s="4"/>
      <c r="W649" s="4"/>
      <c r="X649" s="4"/>
      <c r="Y649" s="26"/>
    </row>
    <row r="650" spans="3:25" ht="20.100000000000001" customHeight="1" x14ac:dyDescent="0.3">
      <c r="C650" s="25"/>
      <c r="D650" s="26"/>
      <c r="G650" s="4"/>
      <c r="H650" s="4"/>
      <c r="I650" s="4"/>
      <c r="M650" s="26"/>
      <c r="O650" s="4"/>
      <c r="P650" s="4"/>
      <c r="R650" s="27"/>
      <c r="T650" s="4"/>
      <c r="W650" s="4"/>
      <c r="X650" s="4"/>
      <c r="Y650" s="26"/>
    </row>
    <row r="651" spans="3:25" ht="20.100000000000001" customHeight="1" x14ac:dyDescent="0.3">
      <c r="C651" s="25"/>
      <c r="D651" s="26"/>
      <c r="G651" s="4"/>
      <c r="H651" s="4"/>
      <c r="I651" s="4"/>
      <c r="M651" s="26"/>
      <c r="O651" s="4"/>
      <c r="P651" s="4"/>
      <c r="R651" s="27"/>
      <c r="T651" s="4"/>
      <c r="W651" s="4"/>
      <c r="X651" s="4"/>
      <c r="Y651" s="26"/>
    </row>
    <row r="652" spans="3:25" ht="20.100000000000001" customHeight="1" x14ac:dyDescent="0.3">
      <c r="C652" s="25"/>
      <c r="D652" s="26"/>
      <c r="G652" s="4"/>
      <c r="H652" s="4"/>
      <c r="I652" s="4"/>
      <c r="M652" s="26"/>
      <c r="O652" s="4"/>
      <c r="P652" s="4"/>
      <c r="R652" s="27"/>
      <c r="T652" s="4"/>
      <c r="W652" s="4"/>
      <c r="X652" s="4"/>
      <c r="Y652" s="26"/>
    </row>
    <row r="653" spans="3:25" ht="20.100000000000001" customHeight="1" x14ac:dyDescent="0.3">
      <c r="C653" s="25"/>
      <c r="D653" s="26"/>
      <c r="G653" s="4"/>
      <c r="H653" s="4"/>
      <c r="I653" s="4"/>
      <c r="M653" s="26"/>
      <c r="O653" s="4"/>
      <c r="P653" s="4"/>
      <c r="R653" s="27"/>
      <c r="T653" s="4"/>
      <c r="W653" s="4"/>
      <c r="X653" s="4"/>
      <c r="Y653" s="26"/>
    </row>
    <row r="654" spans="3:25" ht="20.100000000000001" customHeight="1" x14ac:dyDescent="0.3">
      <c r="C654" s="25"/>
      <c r="D654" s="26"/>
      <c r="G654" s="4"/>
      <c r="H654" s="4"/>
      <c r="I654" s="4"/>
      <c r="M654" s="26"/>
      <c r="O654" s="4"/>
      <c r="P654" s="4"/>
      <c r="R654" s="27"/>
      <c r="T654" s="4"/>
      <c r="W654" s="4"/>
      <c r="X654" s="4"/>
      <c r="Y654" s="26"/>
    </row>
    <row r="655" spans="3:25" ht="20.100000000000001" customHeight="1" x14ac:dyDescent="0.3">
      <c r="C655" s="25"/>
      <c r="D655" s="26"/>
      <c r="G655" s="4"/>
      <c r="H655" s="4"/>
      <c r="I655" s="4"/>
      <c r="M655" s="26"/>
      <c r="O655" s="4"/>
      <c r="P655" s="4"/>
      <c r="R655" s="27"/>
      <c r="T655" s="4"/>
      <c r="W655" s="4"/>
      <c r="X655" s="4"/>
      <c r="Y655" s="26"/>
    </row>
    <row r="656" spans="3:25" ht="20.100000000000001" customHeight="1" x14ac:dyDescent="0.3">
      <c r="C656" s="25"/>
      <c r="D656" s="26"/>
      <c r="G656" s="4"/>
      <c r="H656" s="4"/>
      <c r="I656" s="4"/>
      <c r="M656" s="26"/>
      <c r="O656" s="4"/>
      <c r="P656" s="4"/>
      <c r="R656" s="27"/>
      <c r="T656" s="4"/>
      <c r="W656" s="4"/>
      <c r="X656" s="4"/>
      <c r="Y656" s="26"/>
    </row>
    <row r="657" spans="3:25" ht="20.100000000000001" customHeight="1" x14ac:dyDescent="0.3">
      <c r="C657" s="25"/>
      <c r="D657" s="26"/>
      <c r="G657" s="4"/>
      <c r="H657" s="4"/>
      <c r="I657" s="4"/>
      <c r="M657" s="26"/>
      <c r="O657" s="4"/>
      <c r="P657" s="4"/>
      <c r="R657" s="27"/>
      <c r="T657" s="4"/>
      <c r="W657" s="4"/>
      <c r="X657" s="4"/>
      <c r="Y657" s="26"/>
    </row>
    <row r="658" spans="3:25" ht="20.100000000000001" customHeight="1" x14ac:dyDescent="0.3">
      <c r="C658" s="25"/>
      <c r="D658" s="26"/>
      <c r="G658" s="4"/>
      <c r="H658" s="4"/>
      <c r="I658" s="4"/>
      <c r="M658" s="26"/>
      <c r="O658" s="4"/>
      <c r="P658" s="4"/>
      <c r="R658" s="27"/>
      <c r="T658" s="4"/>
      <c r="W658" s="4"/>
      <c r="X658" s="4"/>
      <c r="Y658" s="26"/>
    </row>
    <row r="659" spans="3:25" ht="20.100000000000001" customHeight="1" x14ac:dyDescent="0.3">
      <c r="C659" s="25"/>
      <c r="D659" s="26"/>
      <c r="G659" s="4"/>
      <c r="H659" s="4"/>
      <c r="I659" s="4"/>
      <c r="M659" s="26"/>
      <c r="O659" s="4"/>
      <c r="P659" s="4"/>
      <c r="R659" s="27"/>
      <c r="T659" s="4"/>
      <c r="W659" s="4"/>
      <c r="X659" s="4"/>
      <c r="Y659" s="26"/>
    </row>
    <row r="660" spans="3:25" ht="20.100000000000001" customHeight="1" x14ac:dyDescent="0.3">
      <c r="C660" s="25"/>
      <c r="D660" s="26"/>
      <c r="G660" s="4"/>
      <c r="H660" s="4"/>
      <c r="I660" s="4"/>
      <c r="M660" s="26"/>
      <c r="O660" s="4"/>
      <c r="P660" s="4"/>
      <c r="R660" s="27"/>
      <c r="T660" s="4"/>
      <c r="W660" s="4"/>
      <c r="X660" s="4"/>
      <c r="Y660" s="26"/>
    </row>
    <row r="661" spans="3:25" ht="20.100000000000001" customHeight="1" x14ac:dyDescent="0.3">
      <c r="C661" s="25"/>
      <c r="D661" s="26"/>
      <c r="G661" s="4"/>
      <c r="H661" s="4"/>
      <c r="I661" s="4"/>
      <c r="M661" s="26"/>
      <c r="O661" s="4"/>
      <c r="P661" s="4"/>
      <c r="R661" s="27"/>
      <c r="T661" s="4"/>
      <c r="W661" s="4"/>
      <c r="X661" s="4"/>
      <c r="Y661" s="26"/>
    </row>
    <row r="662" spans="3:25" ht="20.100000000000001" customHeight="1" x14ac:dyDescent="0.3">
      <c r="C662" s="25"/>
      <c r="D662" s="26"/>
      <c r="G662" s="4"/>
      <c r="H662" s="4"/>
      <c r="I662" s="4"/>
      <c r="M662" s="26"/>
      <c r="O662" s="4"/>
      <c r="P662" s="4"/>
      <c r="R662" s="27"/>
      <c r="T662" s="4"/>
      <c r="W662" s="4"/>
      <c r="X662" s="4"/>
      <c r="Y662" s="26"/>
    </row>
    <row r="663" spans="3:25" ht="20.100000000000001" customHeight="1" x14ac:dyDescent="0.3">
      <c r="C663" s="25"/>
      <c r="D663" s="26"/>
      <c r="G663" s="4"/>
      <c r="H663" s="4"/>
      <c r="I663" s="4"/>
      <c r="M663" s="26"/>
      <c r="O663" s="4"/>
      <c r="P663" s="4"/>
      <c r="R663" s="27"/>
      <c r="T663" s="4"/>
      <c r="W663" s="4"/>
      <c r="X663" s="4"/>
      <c r="Y663" s="26"/>
    </row>
    <row r="664" spans="3:25" ht="20.100000000000001" customHeight="1" x14ac:dyDescent="0.3">
      <c r="C664" s="25"/>
      <c r="D664" s="26"/>
      <c r="G664" s="4"/>
      <c r="H664" s="4"/>
      <c r="I664" s="4"/>
      <c r="M664" s="26"/>
      <c r="O664" s="4"/>
      <c r="P664" s="4"/>
      <c r="R664" s="27"/>
      <c r="T664" s="4"/>
      <c r="W664" s="4"/>
      <c r="X664" s="4"/>
      <c r="Y664" s="26"/>
    </row>
    <row r="665" spans="3:25" ht="20.100000000000001" customHeight="1" x14ac:dyDescent="0.3">
      <c r="C665" s="25"/>
      <c r="D665" s="26"/>
      <c r="G665" s="4"/>
      <c r="H665" s="4"/>
      <c r="I665" s="4"/>
      <c r="M665" s="26"/>
      <c r="O665" s="4"/>
      <c r="P665" s="4"/>
      <c r="R665" s="27"/>
      <c r="T665" s="4"/>
      <c r="W665" s="4"/>
      <c r="X665" s="4"/>
      <c r="Y665" s="26"/>
    </row>
    <row r="666" spans="3:25" ht="20.100000000000001" customHeight="1" x14ac:dyDescent="0.3">
      <c r="C666" s="25"/>
      <c r="D666" s="26"/>
      <c r="G666" s="4"/>
      <c r="H666" s="4"/>
      <c r="I666" s="4"/>
      <c r="M666" s="26"/>
      <c r="O666" s="4"/>
      <c r="P666" s="4"/>
      <c r="R666" s="27"/>
      <c r="T666" s="4"/>
      <c r="W666" s="4"/>
      <c r="X666" s="4"/>
      <c r="Y666" s="26"/>
    </row>
    <row r="667" spans="3:25" ht="20.100000000000001" customHeight="1" x14ac:dyDescent="0.3">
      <c r="C667" s="25"/>
      <c r="D667" s="26"/>
      <c r="G667" s="4"/>
      <c r="H667" s="4"/>
      <c r="I667" s="4"/>
      <c r="M667" s="26"/>
      <c r="O667" s="4"/>
      <c r="P667" s="4"/>
      <c r="R667" s="27"/>
      <c r="T667" s="4"/>
      <c r="W667" s="4"/>
      <c r="X667" s="4"/>
      <c r="Y667" s="26"/>
    </row>
    <row r="668" spans="3:25" ht="20.100000000000001" customHeight="1" x14ac:dyDescent="0.3">
      <c r="C668" s="25"/>
      <c r="D668" s="26"/>
      <c r="G668" s="4"/>
      <c r="H668" s="4"/>
      <c r="I668" s="4"/>
      <c r="M668" s="26"/>
      <c r="O668" s="4"/>
      <c r="P668" s="4"/>
      <c r="R668" s="27"/>
      <c r="T668" s="4"/>
      <c r="W668" s="4"/>
      <c r="X668" s="4"/>
      <c r="Y668" s="26"/>
    </row>
    <row r="669" spans="3:25" ht="20.100000000000001" customHeight="1" x14ac:dyDescent="0.3">
      <c r="C669" s="25"/>
      <c r="D669" s="26"/>
      <c r="G669" s="4"/>
      <c r="H669" s="4"/>
      <c r="I669" s="4"/>
      <c r="M669" s="26"/>
      <c r="O669" s="4"/>
      <c r="P669" s="4"/>
      <c r="R669" s="27"/>
      <c r="T669" s="4"/>
      <c r="W669" s="4"/>
      <c r="X669" s="4"/>
      <c r="Y669" s="26"/>
    </row>
    <row r="670" spans="3:25" ht="20.100000000000001" customHeight="1" x14ac:dyDescent="0.3">
      <c r="C670" s="25"/>
      <c r="D670" s="26"/>
      <c r="G670" s="4"/>
      <c r="H670" s="4"/>
      <c r="I670" s="4"/>
      <c r="M670" s="26"/>
      <c r="O670" s="4"/>
      <c r="P670" s="4"/>
      <c r="R670" s="27"/>
      <c r="T670" s="4"/>
      <c r="W670" s="4"/>
      <c r="X670" s="4"/>
      <c r="Y670" s="26"/>
    </row>
    <row r="671" spans="3:25" ht="20.100000000000001" customHeight="1" x14ac:dyDescent="0.3">
      <c r="C671" s="25"/>
      <c r="D671" s="26"/>
      <c r="G671" s="4"/>
      <c r="H671" s="4"/>
      <c r="I671" s="4"/>
      <c r="M671" s="26"/>
      <c r="O671" s="4"/>
      <c r="P671" s="4"/>
      <c r="R671" s="27"/>
      <c r="T671" s="4"/>
      <c r="W671" s="4"/>
      <c r="X671" s="4"/>
      <c r="Y671" s="26"/>
    </row>
    <row r="672" spans="3:25" ht="20.100000000000001" customHeight="1" x14ac:dyDescent="0.3">
      <c r="C672" s="25"/>
      <c r="D672" s="26"/>
      <c r="G672" s="4"/>
      <c r="H672" s="4"/>
      <c r="I672" s="4"/>
      <c r="M672" s="26"/>
      <c r="O672" s="4"/>
      <c r="P672" s="4"/>
      <c r="R672" s="27"/>
      <c r="T672" s="4"/>
      <c r="W672" s="4"/>
      <c r="X672" s="4"/>
      <c r="Y672" s="26"/>
    </row>
    <row r="673" spans="3:25" ht="20.100000000000001" customHeight="1" x14ac:dyDescent="0.3">
      <c r="C673" s="25"/>
      <c r="D673" s="26"/>
      <c r="G673" s="4"/>
      <c r="H673" s="4"/>
      <c r="I673" s="4"/>
      <c r="M673" s="26"/>
      <c r="O673" s="4"/>
      <c r="P673" s="4"/>
      <c r="R673" s="27"/>
      <c r="T673" s="4"/>
      <c r="W673" s="4"/>
      <c r="X673" s="4"/>
      <c r="Y673" s="26"/>
    </row>
    <row r="674" spans="3:25" ht="20.100000000000001" customHeight="1" x14ac:dyDescent="0.3">
      <c r="C674" s="25"/>
      <c r="D674" s="26"/>
      <c r="G674" s="4"/>
      <c r="H674" s="4"/>
      <c r="I674" s="4"/>
      <c r="M674" s="26"/>
      <c r="O674" s="4"/>
      <c r="P674" s="4"/>
      <c r="R674" s="27"/>
      <c r="T674" s="4"/>
      <c r="W674" s="4"/>
      <c r="X674" s="4"/>
      <c r="Y674" s="26"/>
    </row>
    <row r="675" spans="3:25" ht="20.100000000000001" customHeight="1" x14ac:dyDescent="0.3">
      <c r="C675" s="25"/>
      <c r="D675" s="26"/>
      <c r="G675" s="4"/>
      <c r="H675" s="4"/>
      <c r="I675" s="4"/>
      <c r="M675" s="26"/>
      <c r="O675" s="4"/>
      <c r="P675" s="4"/>
      <c r="R675" s="27"/>
      <c r="T675" s="4"/>
      <c r="W675" s="4"/>
      <c r="X675" s="4"/>
      <c r="Y675" s="26"/>
    </row>
    <row r="676" spans="3:25" ht="20.100000000000001" customHeight="1" x14ac:dyDescent="0.3">
      <c r="C676" s="25"/>
      <c r="D676" s="26"/>
      <c r="G676" s="4"/>
      <c r="H676" s="4"/>
      <c r="I676" s="4"/>
      <c r="M676" s="26"/>
      <c r="O676" s="4"/>
      <c r="P676" s="4"/>
      <c r="R676" s="27"/>
      <c r="T676" s="4"/>
      <c r="W676" s="4"/>
      <c r="X676" s="4"/>
      <c r="Y676" s="26"/>
    </row>
    <row r="677" spans="3:25" ht="20.100000000000001" customHeight="1" x14ac:dyDescent="0.3">
      <c r="C677" s="25"/>
      <c r="D677" s="26"/>
      <c r="G677" s="4"/>
      <c r="H677" s="4"/>
      <c r="I677" s="4"/>
      <c r="M677" s="26"/>
      <c r="O677" s="4"/>
      <c r="P677" s="4"/>
      <c r="R677" s="27"/>
      <c r="T677" s="4"/>
      <c r="W677" s="4"/>
      <c r="X677" s="4"/>
      <c r="Y677" s="26"/>
    </row>
    <row r="678" spans="3:25" ht="20.100000000000001" customHeight="1" x14ac:dyDescent="0.3">
      <c r="C678" s="25"/>
      <c r="D678" s="26"/>
      <c r="G678" s="4"/>
      <c r="H678" s="4"/>
      <c r="I678" s="4"/>
      <c r="M678" s="26"/>
      <c r="O678" s="4"/>
      <c r="P678" s="4"/>
      <c r="R678" s="27"/>
      <c r="T678" s="4"/>
      <c r="W678" s="4"/>
      <c r="X678" s="4"/>
      <c r="Y678" s="26"/>
    </row>
    <row r="679" spans="3:25" ht="20.100000000000001" customHeight="1" x14ac:dyDescent="0.3">
      <c r="C679" s="25"/>
      <c r="D679" s="26"/>
      <c r="G679" s="4"/>
      <c r="H679" s="4"/>
      <c r="I679" s="4"/>
      <c r="M679" s="26"/>
      <c r="O679" s="4"/>
      <c r="P679" s="4"/>
      <c r="R679" s="27"/>
      <c r="T679" s="4"/>
      <c r="W679" s="4"/>
      <c r="X679" s="4"/>
      <c r="Y679" s="26"/>
    </row>
    <row r="680" spans="3:25" ht="20.100000000000001" customHeight="1" x14ac:dyDescent="0.3">
      <c r="C680" s="25"/>
      <c r="D680" s="26"/>
      <c r="G680" s="4"/>
      <c r="H680" s="4"/>
      <c r="I680" s="4"/>
      <c r="M680" s="26"/>
      <c r="O680" s="4"/>
      <c r="P680" s="4"/>
      <c r="R680" s="27"/>
      <c r="T680" s="4"/>
      <c r="W680" s="4"/>
      <c r="X680" s="4"/>
      <c r="Y680" s="26"/>
    </row>
    <row r="681" spans="3:25" ht="20.100000000000001" customHeight="1" x14ac:dyDescent="0.3">
      <c r="C681" s="25"/>
      <c r="D681" s="26"/>
      <c r="G681" s="4"/>
      <c r="H681" s="4"/>
      <c r="I681" s="4"/>
      <c r="M681" s="26"/>
      <c r="O681" s="4"/>
      <c r="P681" s="4"/>
      <c r="R681" s="27"/>
      <c r="T681" s="4"/>
      <c r="W681" s="4"/>
      <c r="X681" s="4"/>
      <c r="Y681" s="26"/>
    </row>
    <row r="682" spans="3:25" ht="20.100000000000001" customHeight="1" x14ac:dyDescent="0.3">
      <c r="C682" s="25"/>
      <c r="D682" s="26"/>
      <c r="G682" s="4"/>
      <c r="H682" s="4"/>
      <c r="I682" s="4"/>
      <c r="M682" s="26"/>
      <c r="O682" s="4"/>
      <c r="P682" s="4"/>
      <c r="R682" s="27"/>
      <c r="T682" s="4"/>
      <c r="W682" s="4"/>
      <c r="X682" s="4"/>
      <c r="Y682" s="26"/>
    </row>
    <row r="683" spans="3:25" ht="20.100000000000001" customHeight="1" x14ac:dyDescent="0.3">
      <c r="C683" s="25"/>
      <c r="D683" s="26"/>
      <c r="G683" s="4"/>
      <c r="H683" s="4"/>
      <c r="I683" s="4"/>
      <c r="M683" s="26"/>
      <c r="O683" s="4"/>
      <c r="P683" s="4"/>
      <c r="R683" s="27"/>
      <c r="T683" s="4"/>
      <c r="W683" s="4"/>
      <c r="X683" s="4"/>
      <c r="Y683" s="26"/>
    </row>
    <row r="684" spans="3:25" ht="20.100000000000001" customHeight="1" x14ac:dyDescent="0.3">
      <c r="C684" s="25"/>
      <c r="D684" s="26"/>
      <c r="G684" s="4"/>
      <c r="H684" s="4"/>
      <c r="I684" s="4"/>
      <c r="M684" s="26"/>
      <c r="O684" s="4"/>
      <c r="P684" s="4"/>
      <c r="R684" s="27"/>
      <c r="T684" s="4"/>
      <c r="W684" s="4"/>
      <c r="X684" s="4"/>
      <c r="Y684" s="26"/>
    </row>
    <row r="685" spans="3:25" ht="20.100000000000001" customHeight="1" x14ac:dyDescent="0.3">
      <c r="C685" s="25"/>
      <c r="D685" s="26"/>
      <c r="G685" s="4"/>
      <c r="H685" s="4"/>
      <c r="I685" s="4"/>
      <c r="M685" s="26"/>
      <c r="O685" s="4"/>
      <c r="P685" s="4"/>
      <c r="R685" s="27"/>
      <c r="T685" s="4"/>
      <c r="W685" s="4"/>
      <c r="X685" s="4"/>
      <c r="Y685" s="26"/>
    </row>
    <row r="686" spans="3:25" ht="20.100000000000001" customHeight="1" x14ac:dyDescent="0.3">
      <c r="C686" s="25"/>
      <c r="D686" s="26"/>
      <c r="G686" s="4"/>
      <c r="H686" s="4"/>
      <c r="I686" s="4"/>
      <c r="M686" s="26"/>
      <c r="O686" s="4"/>
      <c r="P686" s="4"/>
      <c r="R686" s="27"/>
      <c r="T686" s="4"/>
      <c r="W686" s="4"/>
      <c r="X686" s="4"/>
      <c r="Y686" s="26"/>
    </row>
    <row r="687" spans="3:25" ht="20.100000000000001" customHeight="1" x14ac:dyDescent="0.3">
      <c r="C687" s="25"/>
      <c r="D687" s="26"/>
      <c r="G687" s="4"/>
      <c r="H687" s="4"/>
      <c r="I687" s="4"/>
      <c r="M687" s="26"/>
      <c r="O687" s="4"/>
      <c r="P687" s="4"/>
      <c r="R687" s="27"/>
      <c r="T687" s="4"/>
      <c r="W687" s="4"/>
      <c r="X687" s="4"/>
      <c r="Y687" s="26"/>
    </row>
    <row r="688" spans="3:25" ht="20.100000000000001" customHeight="1" x14ac:dyDescent="0.3">
      <c r="C688" s="25"/>
      <c r="D688" s="26"/>
      <c r="G688" s="4"/>
      <c r="H688" s="4"/>
      <c r="I688" s="4"/>
      <c r="M688" s="26"/>
      <c r="O688" s="4"/>
      <c r="P688" s="4"/>
      <c r="R688" s="27"/>
      <c r="T688" s="4"/>
      <c r="W688" s="4"/>
      <c r="X688" s="4"/>
      <c r="Y688" s="26"/>
    </row>
    <row r="689" spans="3:25" ht="20.100000000000001" customHeight="1" x14ac:dyDescent="0.3">
      <c r="C689" s="25"/>
      <c r="D689" s="26"/>
      <c r="G689" s="4"/>
      <c r="H689" s="4"/>
      <c r="I689" s="4"/>
      <c r="M689" s="26"/>
      <c r="O689" s="4"/>
      <c r="P689" s="4"/>
      <c r="R689" s="27"/>
      <c r="T689" s="4"/>
      <c r="W689" s="4"/>
      <c r="X689" s="4"/>
      <c r="Y689" s="26"/>
    </row>
    <row r="690" spans="3:25" ht="20.100000000000001" customHeight="1" x14ac:dyDescent="0.3">
      <c r="C690" s="25"/>
      <c r="D690" s="26"/>
      <c r="G690" s="4"/>
      <c r="H690" s="4"/>
      <c r="I690" s="4"/>
      <c r="M690" s="26"/>
      <c r="O690" s="4"/>
      <c r="P690" s="4"/>
      <c r="R690" s="27"/>
      <c r="T690" s="4"/>
      <c r="W690" s="4"/>
      <c r="X690" s="4"/>
      <c r="Y690" s="26"/>
    </row>
    <row r="691" spans="3:25" ht="20.100000000000001" customHeight="1" x14ac:dyDescent="0.3">
      <c r="C691" s="25"/>
      <c r="D691" s="26"/>
      <c r="G691" s="4"/>
      <c r="H691" s="4"/>
      <c r="I691" s="4"/>
      <c r="M691" s="26"/>
      <c r="O691" s="4"/>
      <c r="P691" s="4"/>
      <c r="R691" s="27"/>
      <c r="T691" s="4"/>
      <c r="W691" s="4"/>
      <c r="X691" s="4"/>
      <c r="Y691" s="26"/>
    </row>
    <row r="692" spans="3:25" ht="20.100000000000001" customHeight="1" x14ac:dyDescent="0.3">
      <c r="C692" s="25"/>
      <c r="D692" s="26"/>
      <c r="G692" s="4"/>
      <c r="H692" s="4"/>
      <c r="I692" s="4"/>
      <c r="M692" s="26"/>
      <c r="O692" s="4"/>
      <c r="P692" s="4"/>
      <c r="R692" s="27"/>
      <c r="T692" s="4"/>
      <c r="W692" s="4"/>
      <c r="X692" s="4"/>
      <c r="Y692" s="26"/>
    </row>
    <row r="693" spans="3:25" ht="20.100000000000001" customHeight="1" x14ac:dyDescent="0.3">
      <c r="C693" s="25"/>
      <c r="D693" s="26"/>
      <c r="G693" s="4"/>
      <c r="H693" s="4"/>
      <c r="I693" s="4"/>
      <c r="M693" s="26"/>
      <c r="O693" s="4"/>
      <c r="P693" s="4"/>
      <c r="R693" s="27"/>
      <c r="T693" s="4"/>
      <c r="W693" s="4"/>
      <c r="X693" s="4"/>
      <c r="Y693" s="26"/>
    </row>
    <row r="694" spans="3:25" ht="20.100000000000001" customHeight="1" x14ac:dyDescent="0.3">
      <c r="C694" s="25"/>
      <c r="D694" s="26"/>
      <c r="G694" s="4"/>
      <c r="H694" s="4"/>
      <c r="I694" s="4"/>
      <c r="M694" s="26"/>
      <c r="O694" s="4"/>
      <c r="P694" s="4"/>
      <c r="R694" s="27"/>
      <c r="T694" s="4"/>
      <c r="W694" s="4"/>
      <c r="X694" s="4"/>
      <c r="Y694" s="26"/>
    </row>
    <row r="695" spans="3:25" ht="20.100000000000001" customHeight="1" x14ac:dyDescent="0.3">
      <c r="C695" s="25"/>
      <c r="D695" s="26"/>
      <c r="G695" s="4"/>
      <c r="H695" s="4"/>
      <c r="I695" s="4"/>
      <c r="M695" s="26"/>
      <c r="O695" s="4"/>
      <c r="P695" s="4"/>
      <c r="R695" s="27"/>
      <c r="T695" s="4"/>
      <c r="W695" s="4"/>
      <c r="X695" s="4"/>
      <c r="Y695" s="26"/>
    </row>
    <row r="696" spans="3:25" ht="20.100000000000001" customHeight="1" x14ac:dyDescent="0.3">
      <c r="C696" s="25"/>
      <c r="D696" s="26"/>
      <c r="G696" s="4"/>
      <c r="H696" s="4"/>
      <c r="I696" s="4"/>
      <c r="M696" s="26"/>
      <c r="O696" s="4"/>
      <c r="P696" s="4"/>
      <c r="R696" s="27"/>
      <c r="T696" s="4"/>
      <c r="W696" s="4"/>
      <c r="X696" s="4"/>
      <c r="Y696" s="26"/>
    </row>
    <row r="697" spans="3:25" ht="20.100000000000001" customHeight="1" x14ac:dyDescent="0.3">
      <c r="C697" s="25"/>
      <c r="D697" s="26"/>
      <c r="G697" s="4"/>
      <c r="H697" s="4"/>
      <c r="I697" s="4"/>
      <c r="M697" s="26"/>
      <c r="O697" s="4"/>
      <c r="P697" s="4"/>
      <c r="R697" s="27"/>
      <c r="T697" s="4"/>
      <c r="W697" s="4"/>
      <c r="X697" s="4"/>
      <c r="Y697" s="26"/>
    </row>
    <row r="698" spans="3:25" ht="20.100000000000001" customHeight="1" x14ac:dyDescent="0.3">
      <c r="C698" s="25"/>
      <c r="D698" s="26"/>
      <c r="G698" s="4"/>
      <c r="H698" s="4"/>
      <c r="I698" s="4"/>
      <c r="M698" s="26"/>
      <c r="O698" s="4"/>
      <c r="P698" s="4"/>
      <c r="R698" s="27"/>
      <c r="T698" s="4"/>
      <c r="W698" s="4"/>
      <c r="X698" s="4"/>
      <c r="Y698" s="26"/>
    </row>
    <row r="699" spans="3:25" ht="20.100000000000001" customHeight="1" x14ac:dyDescent="0.3">
      <c r="C699" s="25"/>
      <c r="D699" s="26"/>
      <c r="G699" s="4"/>
      <c r="H699" s="4"/>
      <c r="I699" s="4"/>
      <c r="M699" s="26"/>
      <c r="O699" s="4"/>
      <c r="P699" s="4"/>
      <c r="R699" s="27"/>
      <c r="T699" s="4"/>
      <c r="W699" s="4"/>
      <c r="X699" s="4"/>
      <c r="Y699" s="26"/>
    </row>
    <row r="700" spans="3:25" ht="20.100000000000001" customHeight="1" x14ac:dyDescent="0.3">
      <c r="C700" s="25"/>
      <c r="D700" s="26"/>
      <c r="G700" s="4"/>
      <c r="H700" s="4"/>
      <c r="I700" s="4"/>
      <c r="M700" s="26"/>
      <c r="O700" s="4"/>
      <c r="P700" s="4"/>
      <c r="R700" s="27"/>
      <c r="T700" s="4"/>
      <c r="W700" s="4"/>
      <c r="X700" s="4"/>
      <c r="Y700" s="26"/>
    </row>
    <row r="701" spans="3:25" ht="20.100000000000001" customHeight="1" x14ac:dyDescent="0.3">
      <c r="C701" s="25"/>
      <c r="D701" s="26"/>
      <c r="G701" s="4"/>
      <c r="H701" s="4"/>
      <c r="I701" s="4"/>
      <c r="M701" s="26"/>
      <c r="O701" s="4"/>
      <c r="P701" s="4"/>
      <c r="R701" s="27"/>
      <c r="T701" s="4"/>
      <c r="W701" s="4"/>
      <c r="X701" s="4"/>
      <c r="Y701" s="26"/>
    </row>
    <row r="702" spans="3:25" ht="20.100000000000001" customHeight="1" x14ac:dyDescent="0.3">
      <c r="C702" s="25"/>
      <c r="D702" s="26"/>
      <c r="G702" s="4"/>
      <c r="H702" s="4"/>
      <c r="I702" s="4"/>
      <c r="M702" s="26"/>
      <c r="O702" s="4"/>
      <c r="P702" s="4"/>
      <c r="R702" s="27"/>
      <c r="T702" s="4"/>
      <c r="W702" s="4"/>
      <c r="X702" s="4"/>
      <c r="Y702" s="26"/>
    </row>
    <row r="703" spans="3:25" ht="20.100000000000001" customHeight="1" x14ac:dyDescent="0.3">
      <c r="C703" s="25"/>
      <c r="D703" s="26"/>
      <c r="G703" s="4"/>
      <c r="H703" s="4"/>
      <c r="I703" s="4"/>
      <c r="M703" s="26"/>
      <c r="O703" s="4"/>
      <c r="P703" s="4"/>
      <c r="R703" s="27"/>
      <c r="T703" s="4"/>
      <c r="W703" s="4"/>
      <c r="X703" s="4"/>
      <c r="Y703" s="26"/>
    </row>
    <row r="704" spans="3:25" ht="20.100000000000001" customHeight="1" x14ac:dyDescent="0.3">
      <c r="C704" s="25"/>
      <c r="D704" s="26"/>
      <c r="G704" s="4"/>
      <c r="H704" s="4"/>
      <c r="I704" s="4"/>
      <c r="M704" s="26"/>
      <c r="O704" s="4"/>
      <c r="P704" s="4"/>
      <c r="R704" s="27"/>
      <c r="T704" s="4"/>
      <c r="W704" s="4"/>
      <c r="X704" s="4"/>
      <c r="Y704" s="26"/>
    </row>
    <row r="705" spans="3:25" ht="20.100000000000001" customHeight="1" x14ac:dyDescent="0.3">
      <c r="C705" s="25"/>
      <c r="D705" s="26"/>
      <c r="G705" s="4"/>
      <c r="H705" s="4"/>
      <c r="I705" s="4"/>
      <c r="M705" s="26"/>
      <c r="O705" s="4"/>
      <c r="P705" s="4"/>
      <c r="R705" s="27"/>
      <c r="T705" s="4"/>
      <c r="W705" s="4"/>
      <c r="X705" s="4"/>
      <c r="Y705" s="26"/>
    </row>
    <row r="706" spans="3:25" ht="20.100000000000001" customHeight="1" x14ac:dyDescent="0.3">
      <c r="C706" s="25"/>
      <c r="D706" s="26"/>
      <c r="G706" s="4"/>
      <c r="H706" s="4"/>
      <c r="I706" s="4"/>
      <c r="M706" s="26"/>
      <c r="O706" s="4"/>
      <c r="P706" s="4"/>
      <c r="R706" s="27"/>
      <c r="T706" s="4"/>
      <c r="W706" s="4"/>
      <c r="X706" s="4"/>
      <c r="Y706" s="26"/>
    </row>
    <row r="707" spans="3:25" ht="20.100000000000001" customHeight="1" x14ac:dyDescent="0.3">
      <c r="C707" s="25"/>
      <c r="D707" s="26"/>
      <c r="G707" s="4"/>
      <c r="H707" s="4"/>
      <c r="I707" s="4"/>
      <c r="M707" s="26"/>
      <c r="O707" s="4"/>
      <c r="P707" s="4"/>
      <c r="R707" s="27"/>
      <c r="T707" s="4"/>
      <c r="W707" s="4"/>
      <c r="X707" s="4"/>
      <c r="Y707" s="26"/>
    </row>
    <row r="708" spans="3:25" ht="20.100000000000001" customHeight="1" x14ac:dyDescent="0.3">
      <c r="C708" s="25"/>
      <c r="D708" s="26"/>
      <c r="G708" s="4"/>
      <c r="H708" s="4"/>
      <c r="I708" s="4"/>
      <c r="M708" s="26"/>
      <c r="O708" s="4"/>
      <c r="P708" s="4"/>
      <c r="R708" s="27"/>
      <c r="T708" s="4"/>
      <c r="W708" s="4"/>
      <c r="X708" s="4"/>
      <c r="Y708" s="26"/>
    </row>
    <row r="709" spans="3:25" ht="20.100000000000001" customHeight="1" x14ac:dyDescent="0.3">
      <c r="C709" s="25"/>
      <c r="D709" s="26"/>
      <c r="G709" s="4"/>
      <c r="H709" s="4"/>
      <c r="I709" s="4"/>
      <c r="M709" s="26"/>
      <c r="O709" s="4"/>
      <c r="P709" s="4"/>
      <c r="R709" s="27"/>
      <c r="T709" s="4"/>
      <c r="W709" s="4"/>
      <c r="X709" s="4"/>
      <c r="Y709" s="26"/>
    </row>
    <row r="710" spans="3:25" ht="20.100000000000001" customHeight="1" x14ac:dyDescent="0.3">
      <c r="C710" s="25"/>
      <c r="D710" s="26"/>
      <c r="G710" s="4"/>
      <c r="H710" s="4"/>
      <c r="I710" s="4"/>
      <c r="M710" s="26"/>
      <c r="O710" s="4"/>
      <c r="P710" s="4"/>
      <c r="R710" s="27"/>
      <c r="T710" s="4"/>
      <c r="W710" s="4"/>
      <c r="X710" s="4"/>
      <c r="Y710" s="26"/>
    </row>
    <row r="711" spans="3:25" ht="20.100000000000001" customHeight="1" x14ac:dyDescent="0.3">
      <c r="C711" s="25"/>
      <c r="D711" s="26"/>
      <c r="G711" s="4"/>
      <c r="H711" s="4"/>
      <c r="I711" s="4"/>
      <c r="M711" s="26"/>
      <c r="O711" s="4"/>
      <c r="P711" s="4"/>
      <c r="R711" s="27"/>
      <c r="T711" s="4"/>
      <c r="W711" s="4"/>
      <c r="X711" s="4"/>
      <c r="Y711" s="26"/>
    </row>
    <row r="712" spans="3:25" ht="20.100000000000001" customHeight="1" x14ac:dyDescent="0.3">
      <c r="C712" s="25"/>
      <c r="D712" s="26"/>
      <c r="G712" s="4"/>
      <c r="H712" s="4"/>
      <c r="I712" s="4"/>
      <c r="M712" s="26"/>
      <c r="O712" s="4"/>
      <c r="P712" s="4"/>
      <c r="R712" s="27"/>
      <c r="T712" s="4"/>
      <c r="W712" s="4"/>
      <c r="X712" s="4"/>
      <c r="Y712" s="26"/>
    </row>
    <row r="713" spans="3:25" ht="20.100000000000001" customHeight="1" x14ac:dyDescent="0.3">
      <c r="C713" s="25"/>
      <c r="D713" s="26"/>
      <c r="G713" s="4"/>
      <c r="H713" s="4"/>
      <c r="I713" s="4"/>
      <c r="M713" s="26"/>
      <c r="O713" s="4"/>
      <c r="P713" s="4"/>
      <c r="R713" s="27"/>
      <c r="T713" s="4"/>
      <c r="W713" s="4"/>
      <c r="X713" s="4"/>
      <c r="Y713" s="26"/>
    </row>
    <row r="714" spans="3:25" ht="20.100000000000001" customHeight="1" x14ac:dyDescent="0.3">
      <c r="C714" s="25"/>
      <c r="D714" s="26"/>
      <c r="G714" s="4"/>
      <c r="H714" s="4"/>
      <c r="I714" s="4"/>
      <c r="M714" s="26"/>
      <c r="O714" s="4"/>
      <c r="P714" s="4"/>
      <c r="R714" s="27"/>
      <c r="T714" s="4"/>
      <c r="W714" s="4"/>
      <c r="X714" s="4"/>
      <c r="Y714" s="26"/>
    </row>
    <row r="715" spans="3:25" ht="20.100000000000001" customHeight="1" x14ac:dyDescent="0.3">
      <c r="C715" s="25"/>
      <c r="D715" s="26"/>
      <c r="G715" s="4"/>
      <c r="H715" s="4"/>
      <c r="I715" s="4"/>
      <c r="M715" s="26"/>
      <c r="O715" s="4"/>
      <c r="P715" s="4"/>
      <c r="R715" s="27"/>
      <c r="T715" s="4"/>
      <c r="W715" s="4"/>
      <c r="X715" s="4"/>
      <c r="Y715" s="26"/>
    </row>
    <row r="716" spans="3:25" ht="20.100000000000001" customHeight="1" x14ac:dyDescent="0.3">
      <c r="C716" s="25"/>
      <c r="D716" s="26"/>
      <c r="G716" s="4"/>
      <c r="H716" s="4"/>
      <c r="I716" s="4"/>
      <c r="M716" s="26"/>
      <c r="O716" s="4"/>
      <c r="P716" s="4"/>
      <c r="R716" s="27"/>
      <c r="T716" s="4"/>
      <c r="W716" s="4"/>
      <c r="X716" s="4"/>
      <c r="Y716" s="26"/>
    </row>
    <row r="717" spans="3:25" ht="20.100000000000001" customHeight="1" x14ac:dyDescent="0.3">
      <c r="C717" s="25"/>
      <c r="D717" s="26"/>
      <c r="G717" s="4"/>
      <c r="H717" s="4"/>
      <c r="I717" s="4"/>
      <c r="M717" s="26"/>
      <c r="O717" s="4"/>
      <c r="P717" s="4"/>
      <c r="R717" s="27"/>
      <c r="T717" s="4"/>
      <c r="W717" s="4"/>
      <c r="X717" s="4"/>
      <c r="Y717" s="26"/>
    </row>
    <row r="718" spans="3:25" ht="20.100000000000001" customHeight="1" x14ac:dyDescent="0.3">
      <c r="C718" s="25"/>
      <c r="D718" s="26"/>
      <c r="G718" s="4"/>
      <c r="H718" s="4"/>
      <c r="I718" s="4"/>
      <c r="M718" s="26"/>
      <c r="O718" s="4"/>
      <c r="P718" s="4"/>
      <c r="R718" s="27"/>
      <c r="T718" s="4"/>
      <c r="W718" s="4"/>
      <c r="X718" s="4"/>
      <c r="Y718" s="26"/>
    </row>
    <row r="719" spans="3:25" ht="20.100000000000001" customHeight="1" x14ac:dyDescent="0.3">
      <c r="C719" s="25"/>
      <c r="D719" s="26"/>
      <c r="G719" s="4"/>
      <c r="H719" s="4"/>
      <c r="I719" s="4"/>
      <c r="M719" s="26"/>
      <c r="O719" s="4"/>
      <c r="P719" s="4"/>
      <c r="R719" s="27"/>
      <c r="T719" s="4"/>
      <c r="W719" s="4"/>
      <c r="X719" s="4"/>
      <c r="Y719" s="26"/>
    </row>
    <row r="720" spans="3:25" ht="20.100000000000001" customHeight="1" x14ac:dyDescent="0.3">
      <c r="C720" s="25"/>
      <c r="D720" s="26"/>
      <c r="G720" s="4"/>
      <c r="H720" s="4"/>
      <c r="I720" s="4"/>
      <c r="M720" s="26"/>
      <c r="O720" s="4"/>
      <c r="P720" s="4"/>
      <c r="R720" s="27"/>
      <c r="T720" s="4"/>
      <c r="W720" s="4"/>
      <c r="X720" s="4"/>
      <c r="Y720" s="26"/>
    </row>
    <row r="721" spans="3:25" ht="20.100000000000001" customHeight="1" x14ac:dyDescent="0.3">
      <c r="C721" s="25"/>
      <c r="D721" s="26"/>
      <c r="G721" s="4"/>
      <c r="H721" s="4"/>
      <c r="I721" s="4"/>
      <c r="M721" s="26"/>
      <c r="O721" s="4"/>
      <c r="P721" s="4"/>
      <c r="R721" s="27"/>
      <c r="T721" s="4"/>
      <c r="W721" s="4"/>
      <c r="X721" s="4"/>
      <c r="Y721" s="26"/>
    </row>
    <row r="722" spans="3:25" ht="20.100000000000001" customHeight="1" x14ac:dyDescent="0.3">
      <c r="C722" s="25"/>
      <c r="D722" s="26"/>
      <c r="G722" s="4"/>
      <c r="H722" s="4"/>
      <c r="I722" s="4"/>
      <c r="M722" s="26"/>
      <c r="O722" s="4"/>
      <c r="P722" s="4"/>
      <c r="R722" s="27"/>
      <c r="T722" s="4"/>
      <c r="W722" s="4"/>
      <c r="X722" s="4"/>
      <c r="Y722" s="26"/>
    </row>
    <row r="723" spans="3:25" ht="20.100000000000001" customHeight="1" x14ac:dyDescent="0.3">
      <c r="C723" s="25"/>
      <c r="D723" s="26"/>
      <c r="G723" s="4"/>
      <c r="H723" s="4"/>
      <c r="I723" s="4"/>
      <c r="M723" s="26"/>
      <c r="O723" s="4"/>
      <c r="P723" s="4"/>
      <c r="R723" s="27"/>
      <c r="T723" s="4"/>
      <c r="W723" s="4"/>
      <c r="X723" s="4"/>
      <c r="Y723" s="26"/>
    </row>
    <row r="724" spans="3:25" ht="20.100000000000001" customHeight="1" x14ac:dyDescent="0.3">
      <c r="C724" s="25"/>
      <c r="D724" s="26"/>
      <c r="G724" s="4"/>
      <c r="H724" s="4"/>
      <c r="I724" s="4"/>
      <c r="M724" s="26"/>
      <c r="O724" s="4"/>
      <c r="P724" s="4"/>
      <c r="R724" s="27"/>
      <c r="T724" s="4"/>
      <c r="W724" s="4"/>
      <c r="X724" s="4"/>
      <c r="Y724" s="26"/>
    </row>
    <row r="725" spans="3:25" ht="20.100000000000001" customHeight="1" x14ac:dyDescent="0.3">
      <c r="C725" s="25"/>
      <c r="D725" s="26"/>
      <c r="G725" s="4"/>
      <c r="H725" s="4"/>
      <c r="I725" s="4"/>
      <c r="M725" s="26"/>
      <c r="O725" s="4"/>
      <c r="P725" s="4"/>
      <c r="R725" s="27"/>
      <c r="T725" s="4"/>
      <c r="W725" s="4"/>
      <c r="X725" s="4"/>
      <c r="Y725" s="26"/>
    </row>
    <row r="726" spans="3:25" ht="20.100000000000001" customHeight="1" x14ac:dyDescent="0.3">
      <c r="C726" s="25"/>
      <c r="D726" s="26"/>
      <c r="G726" s="4"/>
      <c r="H726" s="4"/>
      <c r="I726" s="4"/>
      <c r="M726" s="26"/>
      <c r="O726" s="4"/>
      <c r="P726" s="4"/>
      <c r="R726" s="27"/>
      <c r="T726" s="4"/>
      <c r="W726" s="4"/>
      <c r="X726" s="4"/>
      <c r="Y726" s="26"/>
    </row>
    <row r="727" spans="3:25" ht="20.100000000000001" customHeight="1" x14ac:dyDescent="0.3">
      <c r="C727" s="25"/>
      <c r="D727" s="26"/>
      <c r="G727" s="4"/>
      <c r="H727" s="4"/>
      <c r="I727" s="4"/>
      <c r="M727" s="26"/>
      <c r="O727" s="4"/>
      <c r="P727" s="4"/>
      <c r="R727" s="27"/>
      <c r="T727" s="4"/>
      <c r="W727" s="4"/>
      <c r="X727" s="4"/>
      <c r="Y727" s="26"/>
    </row>
    <row r="728" spans="3:25" ht="20.100000000000001" customHeight="1" x14ac:dyDescent="0.3">
      <c r="C728" s="25"/>
      <c r="D728" s="26"/>
      <c r="G728" s="4"/>
      <c r="H728" s="4"/>
      <c r="I728" s="4"/>
      <c r="M728" s="26"/>
      <c r="O728" s="4"/>
      <c r="P728" s="4"/>
      <c r="R728" s="27"/>
      <c r="T728" s="4"/>
      <c r="W728" s="4"/>
      <c r="X728" s="4"/>
      <c r="Y728" s="26"/>
    </row>
    <row r="729" spans="3:25" ht="20.100000000000001" customHeight="1" x14ac:dyDescent="0.3">
      <c r="C729" s="25"/>
      <c r="D729" s="26"/>
      <c r="G729" s="4"/>
      <c r="H729" s="4"/>
      <c r="I729" s="4"/>
      <c r="M729" s="26"/>
      <c r="O729" s="4"/>
      <c r="P729" s="4"/>
      <c r="R729" s="27"/>
      <c r="T729" s="4"/>
      <c r="W729" s="4"/>
      <c r="X729" s="4"/>
      <c r="Y729" s="26"/>
    </row>
    <row r="730" spans="3:25" ht="20.100000000000001" customHeight="1" x14ac:dyDescent="0.3">
      <c r="C730" s="25"/>
      <c r="D730" s="26"/>
      <c r="G730" s="4"/>
      <c r="H730" s="4"/>
      <c r="I730" s="4"/>
      <c r="M730" s="26"/>
      <c r="O730" s="4"/>
      <c r="P730" s="4"/>
      <c r="R730" s="27"/>
      <c r="T730" s="4"/>
      <c r="W730" s="4"/>
      <c r="X730" s="4"/>
      <c r="Y730" s="26"/>
    </row>
    <row r="731" spans="3:25" ht="20.100000000000001" customHeight="1" x14ac:dyDescent="0.3">
      <c r="C731" s="25"/>
      <c r="D731" s="26"/>
      <c r="G731" s="4"/>
      <c r="H731" s="4"/>
      <c r="I731" s="4"/>
      <c r="M731" s="26"/>
      <c r="O731" s="4"/>
      <c r="P731" s="4"/>
      <c r="R731" s="27"/>
      <c r="T731" s="4"/>
      <c r="W731" s="4"/>
      <c r="X731" s="4"/>
      <c r="Y731" s="26"/>
    </row>
    <row r="732" spans="3:25" ht="20.100000000000001" customHeight="1" x14ac:dyDescent="0.3">
      <c r="C732" s="25"/>
      <c r="D732" s="26"/>
      <c r="G732" s="4"/>
      <c r="H732" s="4"/>
      <c r="I732" s="4"/>
      <c r="M732" s="26"/>
      <c r="O732" s="4"/>
      <c r="P732" s="4"/>
      <c r="R732" s="27"/>
      <c r="T732" s="4"/>
      <c r="W732" s="4"/>
      <c r="X732" s="4"/>
      <c r="Y732" s="26"/>
    </row>
    <row r="733" spans="3:25" ht="20.100000000000001" customHeight="1" x14ac:dyDescent="0.3">
      <c r="C733" s="25"/>
      <c r="D733" s="26"/>
      <c r="G733" s="4"/>
      <c r="H733" s="4"/>
      <c r="I733" s="4"/>
      <c r="M733" s="26"/>
      <c r="O733" s="4"/>
      <c r="P733" s="4"/>
      <c r="R733" s="27"/>
      <c r="T733" s="4"/>
      <c r="W733" s="4"/>
      <c r="X733" s="4"/>
      <c r="Y733" s="26"/>
    </row>
    <row r="734" spans="3:25" ht="20.100000000000001" customHeight="1" x14ac:dyDescent="0.3">
      <c r="C734" s="25"/>
      <c r="D734" s="26"/>
      <c r="G734" s="4"/>
      <c r="H734" s="4"/>
      <c r="I734" s="4"/>
      <c r="M734" s="26"/>
      <c r="O734" s="4"/>
      <c r="P734" s="4"/>
      <c r="R734" s="27"/>
      <c r="T734" s="4"/>
      <c r="W734" s="4"/>
      <c r="X734" s="4"/>
      <c r="Y734" s="26"/>
    </row>
    <row r="735" spans="3:25" ht="20.100000000000001" customHeight="1" x14ac:dyDescent="0.3">
      <c r="C735" s="25"/>
      <c r="D735" s="26"/>
      <c r="G735" s="4"/>
      <c r="H735" s="4"/>
      <c r="I735" s="4"/>
      <c r="M735" s="26"/>
      <c r="O735" s="4"/>
      <c r="P735" s="4"/>
      <c r="R735" s="27"/>
      <c r="T735" s="4"/>
      <c r="W735" s="4"/>
      <c r="X735" s="4"/>
      <c r="Y735" s="26"/>
    </row>
    <row r="736" spans="3:25" ht="20.100000000000001" customHeight="1" x14ac:dyDescent="0.3">
      <c r="C736" s="25"/>
      <c r="D736" s="26"/>
      <c r="G736" s="4"/>
      <c r="H736" s="4"/>
      <c r="I736" s="4"/>
      <c r="M736" s="26"/>
      <c r="O736" s="4"/>
      <c r="P736" s="4"/>
      <c r="R736" s="27"/>
      <c r="T736" s="4"/>
      <c r="W736" s="4"/>
      <c r="X736" s="4"/>
      <c r="Y736" s="26"/>
    </row>
    <row r="737" spans="3:25" ht="20.100000000000001" customHeight="1" x14ac:dyDescent="0.3">
      <c r="C737" s="25"/>
      <c r="D737" s="26"/>
      <c r="G737" s="4"/>
      <c r="H737" s="4"/>
      <c r="I737" s="4"/>
      <c r="M737" s="26"/>
      <c r="O737" s="4"/>
      <c r="P737" s="4"/>
      <c r="R737" s="27"/>
      <c r="T737" s="4"/>
      <c r="W737" s="4"/>
      <c r="X737" s="4"/>
      <c r="Y737" s="26"/>
    </row>
    <row r="738" spans="3:25" ht="20.100000000000001" customHeight="1" x14ac:dyDescent="0.3">
      <c r="C738" s="25"/>
      <c r="D738" s="26"/>
      <c r="G738" s="4"/>
      <c r="H738" s="4"/>
      <c r="I738" s="4"/>
      <c r="M738" s="26"/>
      <c r="O738" s="4"/>
      <c r="P738" s="4"/>
      <c r="R738" s="27"/>
      <c r="T738" s="4"/>
      <c r="W738" s="4"/>
      <c r="X738" s="4"/>
      <c r="Y738" s="26"/>
    </row>
    <row r="739" spans="3:25" ht="20.100000000000001" customHeight="1" x14ac:dyDescent="0.3">
      <c r="C739" s="25"/>
      <c r="D739" s="26"/>
      <c r="G739" s="4"/>
      <c r="H739" s="4"/>
      <c r="I739" s="4"/>
      <c r="M739" s="26"/>
      <c r="O739" s="4"/>
      <c r="P739" s="4"/>
      <c r="R739" s="27"/>
      <c r="T739" s="4"/>
      <c r="W739" s="4"/>
      <c r="X739" s="4"/>
      <c r="Y739" s="26"/>
    </row>
    <row r="740" spans="3:25" ht="20.100000000000001" customHeight="1" x14ac:dyDescent="0.3">
      <c r="C740" s="25"/>
      <c r="D740" s="26"/>
      <c r="G740" s="4"/>
      <c r="H740" s="4"/>
      <c r="I740" s="4"/>
      <c r="M740" s="26"/>
      <c r="O740" s="4"/>
      <c r="P740" s="4"/>
      <c r="R740" s="27"/>
      <c r="T740" s="4"/>
      <c r="W740" s="4"/>
      <c r="X740" s="4"/>
      <c r="Y740" s="26"/>
    </row>
    <row r="741" spans="3:25" ht="20.100000000000001" customHeight="1" x14ac:dyDescent="0.3">
      <c r="C741" s="25"/>
      <c r="D741" s="26"/>
      <c r="G741" s="4"/>
      <c r="H741" s="4"/>
      <c r="I741" s="4"/>
      <c r="M741" s="26"/>
      <c r="O741" s="4"/>
      <c r="P741" s="4"/>
      <c r="R741" s="27"/>
      <c r="T741" s="4"/>
      <c r="W741" s="4"/>
      <c r="X741" s="4"/>
      <c r="Y741" s="26"/>
    </row>
    <row r="742" spans="3:25" ht="20.100000000000001" customHeight="1" x14ac:dyDescent="0.3">
      <c r="C742" s="25"/>
      <c r="D742" s="26"/>
      <c r="G742" s="4"/>
      <c r="H742" s="4"/>
      <c r="I742" s="4"/>
      <c r="M742" s="26"/>
      <c r="O742" s="4"/>
      <c r="P742" s="4"/>
      <c r="R742" s="27"/>
      <c r="T742" s="4"/>
      <c r="W742" s="4"/>
      <c r="X742" s="4"/>
      <c r="Y742" s="26"/>
    </row>
    <row r="743" spans="3:25" ht="20.100000000000001" customHeight="1" x14ac:dyDescent="0.3">
      <c r="C743" s="25"/>
      <c r="D743" s="26"/>
      <c r="G743" s="4"/>
      <c r="H743" s="4"/>
      <c r="I743" s="4"/>
      <c r="M743" s="26"/>
      <c r="O743" s="4"/>
      <c r="P743" s="4"/>
      <c r="R743" s="27"/>
      <c r="T743" s="4"/>
      <c r="W743" s="4"/>
      <c r="X743" s="4"/>
      <c r="Y743" s="26"/>
    </row>
    <row r="744" spans="3:25" ht="20.100000000000001" customHeight="1" x14ac:dyDescent="0.3">
      <c r="C744" s="25"/>
      <c r="D744" s="26"/>
      <c r="G744" s="4"/>
      <c r="H744" s="4"/>
      <c r="I744" s="4"/>
      <c r="M744" s="26"/>
      <c r="O744" s="4"/>
      <c r="P744" s="4"/>
      <c r="R744" s="27"/>
      <c r="T744" s="4"/>
      <c r="W744" s="4"/>
      <c r="X744" s="4"/>
      <c r="Y744" s="26"/>
    </row>
    <row r="745" spans="3:25" ht="20.100000000000001" customHeight="1" x14ac:dyDescent="0.3">
      <c r="C745" s="25"/>
      <c r="D745" s="26"/>
      <c r="G745" s="4"/>
      <c r="H745" s="4"/>
      <c r="I745" s="4"/>
      <c r="M745" s="26"/>
      <c r="O745" s="4"/>
      <c r="P745" s="4"/>
      <c r="R745" s="27"/>
      <c r="T745" s="4"/>
      <c r="W745" s="4"/>
      <c r="X745" s="4"/>
      <c r="Y745" s="26"/>
    </row>
    <row r="746" spans="3:25" ht="20.100000000000001" customHeight="1" x14ac:dyDescent="0.3">
      <c r="C746" s="25"/>
      <c r="D746" s="26"/>
      <c r="G746" s="4"/>
      <c r="H746" s="4"/>
      <c r="I746" s="4"/>
      <c r="M746" s="26"/>
      <c r="O746" s="4"/>
      <c r="P746" s="4"/>
      <c r="R746" s="27"/>
      <c r="T746" s="4"/>
      <c r="W746" s="4"/>
      <c r="X746" s="4"/>
      <c r="Y746" s="26"/>
    </row>
    <row r="747" spans="3:25" ht="20.100000000000001" customHeight="1" x14ac:dyDescent="0.3">
      <c r="C747" s="25"/>
      <c r="D747" s="26"/>
      <c r="G747" s="4"/>
      <c r="H747" s="4"/>
      <c r="I747" s="4"/>
      <c r="M747" s="26"/>
      <c r="O747" s="4"/>
      <c r="P747" s="4"/>
      <c r="R747" s="27"/>
      <c r="T747" s="4"/>
      <c r="W747" s="4"/>
      <c r="X747" s="4"/>
      <c r="Y747" s="26"/>
    </row>
    <row r="748" spans="3:25" ht="20.100000000000001" customHeight="1" x14ac:dyDescent="0.3">
      <c r="C748" s="25"/>
      <c r="D748" s="26"/>
      <c r="G748" s="4"/>
      <c r="H748" s="4"/>
      <c r="I748" s="4"/>
      <c r="M748" s="26"/>
      <c r="O748" s="4"/>
      <c r="P748" s="4"/>
      <c r="R748" s="27"/>
      <c r="T748" s="4"/>
      <c r="W748" s="4"/>
      <c r="X748" s="4"/>
      <c r="Y748" s="26"/>
    </row>
    <row r="749" spans="3:25" ht="20.100000000000001" customHeight="1" x14ac:dyDescent="0.3">
      <c r="C749" s="25"/>
      <c r="D749" s="26"/>
      <c r="G749" s="4"/>
      <c r="H749" s="4"/>
      <c r="I749" s="4"/>
      <c r="M749" s="26"/>
      <c r="O749" s="4"/>
      <c r="P749" s="4"/>
      <c r="R749" s="27"/>
      <c r="T749" s="4"/>
      <c r="W749" s="4"/>
      <c r="X749" s="4"/>
      <c r="Y749" s="26"/>
    </row>
    <row r="750" spans="3:25" ht="20.100000000000001" customHeight="1" x14ac:dyDescent="0.3">
      <c r="C750" s="25"/>
      <c r="D750" s="26"/>
      <c r="G750" s="4"/>
      <c r="H750" s="4"/>
      <c r="I750" s="4"/>
      <c r="M750" s="26"/>
      <c r="O750" s="4"/>
      <c r="P750" s="4"/>
      <c r="R750" s="27"/>
      <c r="T750" s="4"/>
      <c r="W750" s="4"/>
      <c r="X750" s="4"/>
      <c r="Y750" s="26"/>
    </row>
    <row r="751" spans="3:25" ht="20.100000000000001" customHeight="1" x14ac:dyDescent="0.3">
      <c r="C751" s="25"/>
      <c r="D751" s="26"/>
      <c r="G751" s="4"/>
      <c r="H751" s="4"/>
      <c r="I751" s="4"/>
      <c r="M751" s="26"/>
      <c r="O751" s="4"/>
      <c r="P751" s="4"/>
      <c r="R751" s="27"/>
      <c r="T751" s="4"/>
      <c r="W751" s="4"/>
      <c r="X751" s="4"/>
      <c r="Y751" s="26"/>
    </row>
    <row r="752" spans="3:25" ht="20.100000000000001" customHeight="1" x14ac:dyDescent="0.3">
      <c r="C752" s="25"/>
      <c r="D752" s="26"/>
      <c r="G752" s="4"/>
      <c r="H752" s="4"/>
      <c r="I752" s="4"/>
      <c r="M752" s="26"/>
      <c r="O752" s="4"/>
      <c r="P752" s="4"/>
      <c r="R752" s="27"/>
      <c r="T752" s="4"/>
      <c r="W752" s="4"/>
      <c r="X752" s="4"/>
      <c r="Y752" s="26"/>
    </row>
    <row r="753" spans="3:25" ht="20.100000000000001" customHeight="1" x14ac:dyDescent="0.3">
      <c r="C753" s="25"/>
      <c r="D753" s="26"/>
      <c r="G753" s="4"/>
      <c r="H753" s="4"/>
      <c r="I753" s="4"/>
      <c r="M753" s="26"/>
      <c r="O753" s="4"/>
      <c r="P753" s="4"/>
      <c r="R753" s="27"/>
      <c r="T753" s="4"/>
      <c r="W753" s="4"/>
      <c r="X753" s="4"/>
      <c r="Y753" s="26"/>
    </row>
    <row r="754" spans="3:25" ht="20.100000000000001" customHeight="1" x14ac:dyDescent="0.3">
      <c r="C754" s="25"/>
      <c r="D754" s="26"/>
      <c r="G754" s="4"/>
      <c r="H754" s="4"/>
      <c r="I754" s="4"/>
      <c r="M754" s="26"/>
      <c r="O754" s="4"/>
      <c r="P754" s="4"/>
      <c r="R754" s="27"/>
      <c r="T754" s="4"/>
      <c r="W754" s="4"/>
      <c r="X754" s="4"/>
      <c r="Y754" s="26"/>
    </row>
    <row r="755" spans="3:25" ht="20.100000000000001" customHeight="1" x14ac:dyDescent="0.3">
      <c r="C755" s="25"/>
      <c r="D755" s="26"/>
      <c r="G755" s="4"/>
      <c r="H755" s="4"/>
      <c r="I755" s="4"/>
      <c r="M755" s="26"/>
      <c r="O755" s="4"/>
      <c r="P755" s="4"/>
      <c r="R755" s="27"/>
      <c r="T755" s="4"/>
      <c r="W755" s="4"/>
      <c r="X755" s="4"/>
      <c r="Y755" s="26"/>
    </row>
    <row r="756" spans="3:25" ht="20.100000000000001" customHeight="1" x14ac:dyDescent="0.3">
      <c r="C756" s="25"/>
      <c r="D756" s="26"/>
      <c r="G756" s="4"/>
      <c r="H756" s="4"/>
      <c r="I756" s="4"/>
      <c r="M756" s="26"/>
      <c r="O756" s="4"/>
      <c r="P756" s="4"/>
      <c r="R756" s="27"/>
      <c r="T756" s="4"/>
      <c r="W756" s="4"/>
      <c r="X756" s="4"/>
      <c r="Y756" s="26"/>
    </row>
    <row r="757" spans="3:25" ht="20.100000000000001" customHeight="1" x14ac:dyDescent="0.3">
      <c r="C757" s="25"/>
      <c r="D757" s="26"/>
      <c r="G757" s="4"/>
      <c r="H757" s="4"/>
      <c r="I757" s="4"/>
      <c r="M757" s="26"/>
      <c r="O757" s="4"/>
      <c r="P757" s="4"/>
      <c r="R757" s="27"/>
      <c r="T757" s="4"/>
      <c r="W757" s="4"/>
      <c r="X757" s="4"/>
      <c r="Y757" s="26"/>
    </row>
    <row r="758" spans="3:25" ht="20.100000000000001" customHeight="1" x14ac:dyDescent="0.3">
      <c r="C758" s="25"/>
      <c r="D758" s="26"/>
      <c r="G758" s="4"/>
      <c r="H758" s="4"/>
      <c r="I758" s="4"/>
      <c r="M758" s="26"/>
      <c r="O758" s="4"/>
      <c r="P758" s="4"/>
      <c r="R758" s="27"/>
      <c r="T758" s="4"/>
      <c r="W758" s="4"/>
      <c r="X758" s="4"/>
      <c r="Y758" s="26"/>
    </row>
    <row r="759" spans="3:25" ht="20.100000000000001" customHeight="1" x14ac:dyDescent="0.3">
      <c r="C759" s="25"/>
      <c r="D759" s="26"/>
      <c r="G759" s="4"/>
      <c r="H759" s="4"/>
      <c r="I759" s="4"/>
      <c r="M759" s="26"/>
      <c r="O759" s="4"/>
      <c r="P759" s="4"/>
      <c r="R759" s="27"/>
      <c r="T759" s="4"/>
      <c r="W759" s="4"/>
      <c r="X759" s="4"/>
      <c r="Y759" s="26"/>
    </row>
    <row r="760" spans="3:25" ht="20.100000000000001" customHeight="1" x14ac:dyDescent="0.3">
      <c r="C760" s="25"/>
      <c r="D760" s="26"/>
      <c r="G760" s="4"/>
      <c r="H760" s="4"/>
      <c r="I760" s="4"/>
      <c r="M760" s="26"/>
      <c r="O760" s="4"/>
      <c r="P760" s="4"/>
      <c r="R760" s="27"/>
      <c r="T760" s="4"/>
      <c r="W760" s="4"/>
      <c r="X760" s="4"/>
      <c r="Y760" s="26"/>
    </row>
    <row r="761" spans="3:25" ht="20.100000000000001" customHeight="1" x14ac:dyDescent="0.3">
      <c r="C761" s="25"/>
      <c r="D761" s="26"/>
      <c r="G761" s="4"/>
      <c r="H761" s="4"/>
      <c r="I761" s="4"/>
      <c r="M761" s="26"/>
      <c r="O761" s="4"/>
      <c r="P761" s="4"/>
      <c r="R761" s="27"/>
      <c r="T761" s="4"/>
      <c r="W761" s="4"/>
      <c r="X761" s="4"/>
      <c r="Y761" s="26"/>
    </row>
    <row r="762" spans="3:25" ht="20.100000000000001" customHeight="1" x14ac:dyDescent="0.3">
      <c r="C762" s="25"/>
      <c r="D762" s="26"/>
      <c r="G762" s="4"/>
      <c r="H762" s="4"/>
      <c r="I762" s="4"/>
      <c r="M762" s="26"/>
      <c r="O762" s="4"/>
      <c r="P762" s="4"/>
      <c r="R762" s="27"/>
      <c r="T762" s="4"/>
      <c r="W762" s="4"/>
      <c r="X762" s="4"/>
      <c r="Y762" s="26"/>
    </row>
    <row r="763" spans="3:25" ht="20.100000000000001" customHeight="1" x14ac:dyDescent="0.3">
      <c r="C763" s="25"/>
      <c r="D763" s="26"/>
      <c r="G763" s="4"/>
      <c r="H763" s="4"/>
      <c r="I763" s="4"/>
      <c r="M763" s="26"/>
      <c r="O763" s="4"/>
      <c r="P763" s="4"/>
      <c r="R763" s="27"/>
      <c r="T763" s="4"/>
      <c r="W763" s="4"/>
      <c r="X763" s="4"/>
      <c r="Y763" s="26"/>
    </row>
    <row r="764" spans="3:25" ht="20.100000000000001" customHeight="1" x14ac:dyDescent="0.3">
      <c r="C764" s="25"/>
      <c r="D764" s="26"/>
      <c r="G764" s="4"/>
      <c r="H764" s="4"/>
      <c r="I764" s="4"/>
      <c r="M764" s="26"/>
      <c r="O764" s="4"/>
      <c r="P764" s="4"/>
      <c r="R764" s="27"/>
      <c r="T764" s="4"/>
      <c r="W764" s="4"/>
      <c r="X764" s="4"/>
      <c r="Y764" s="26"/>
    </row>
    <row r="765" spans="3:25" ht="20.100000000000001" customHeight="1" x14ac:dyDescent="0.3">
      <c r="C765" s="25"/>
      <c r="D765" s="26"/>
      <c r="G765" s="4"/>
      <c r="H765" s="4"/>
      <c r="I765" s="4"/>
      <c r="M765" s="26"/>
      <c r="O765" s="4"/>
      <c r="P765" s="4"/>
      <c r="R765" s="27"/>
      <c r="T765" s="4"/>
      <c r="W765" s="4"/>
      <c r="X765" s="4"/>
      <c r="Y765" s="26"/>
    </row>
    <row r="766" spans="3:25" ht="20.100000000000001" customHeight="1" x14ac:dyDescent="0.3">
      <c r="C766" s="25"/>
      <c r="D766" s="26"/>
      <c r="G766" s="4"/>
      <c r="H766" s="4"/>
      <c r="I766" s="4"/>
      <c r="M766" s="26"/>
      <c r="O766" s="4"/>
      <c r="P766" s="4"/>
      <c r="R766" s="27"/>
      <c r="T766" s="4"/>
      <c r="W766" s="4"/>
      <c r="X766" s="4"/>
      <c r="Y766" s="26"/>
    </row>
    <row r="767" spans="3:25" ht="20.100000000000001" customHeight="1" x14ac:dyDescent="0.3">
      <c r="C767" s="25"/>
      <c r="D767" s="26"/>
      <c r="G767" s="4"/>
      <c r="H767" s="4"/>
      <c r="I767" s="4"/>
      <c r="M767" s="26"/>
      <c r="O767" s="4"/>
      <c r="P767" s="4"/>
      <c r="R767" s="27"/>
      <c r="T767" s="4"/>
      <c r="W767" s="4"/>
      <c r="X767" s="4"/>
      <c r="Y767" s="26"/>
    </row>
    <row r="768" spans="3:25" ht="20.100000000000001" customHeight="1" x14ac:dyDescent="0.3">
      <c r="C768" s="25"/>
      <c r="D768" s="26"/>
      <c r="G768" s="4"/>
      <c r="H768" s="4"/>
      <c r="I768" s="4"/>
      <c r="M768" s="26"/>
      <c r="O768" s="4"/>
      <c r="P768" s="4"/>
      <c r="R768" s="27"/>
      <c r="T768" s="4"/>
      <c r="W768" s="4"/>
      <c r="X768" s="4"/>
      <c r="Y768" s="26"/>
    </row>
    <row r="769" spans="3:25" ht="20.100000000000001" customHeight="1" x14ac:dyDescent="0.3">
      <c r="C769" s="25"/>
      <c r="D769" s="26"/>
      <c r="G769" s="4"/>
      <c r="H769" s="4"/>
      <c r="I769" s="4"/>
      <c r="M769" s="26"/>
      <c r="O769" s="4"/>
      <c r="P769" s="4"/>
      <c r="R769" s="27"/>
      <c r="T769" s="4"/>
      <c r="W769" s="4"/>
      <c r="X769" s="4"/>
      <c r="Y769" s="26"/>
    </row>
    <row r="770" spans="3:25" ht="20.100000000000001" customHeight="1" x14ac:dyDescent="0.3">
      <c r="C770" s="25"/>
      <c r="D770" s="26"/>
      <c r="G770" s="4"/>
      <c r="H770" s="4"/>
      <c r="I770" s="4"/>
      <c r="M770" s="26"/>
      <c r="O770" s="4"/>
      <c r="P770" s="4"/>
      <c r="R770" s="27"/>
      <c r="T770" s="4"/>
      <c r="W770" s="4"/>
      <c r="X770" s="4"/>
      <c r="Y770" s="26"/>
    </row>
    <row r="771" spans="3:25" ht="20.100000000000001" customHeight="1" x14ac:dyDescent="0.3">
      <c r="C771" s="25"/>
      <c r="D771" s="26"/>
      <c r="G771" s="4"/>
      <c r="H771" s="4"/>
      <c r="I771" s="4"/>
      <c r="M771" s="26"/>
      <c r="O771" s="4"/>
      <c r="P771" s="4"/>
      <c r="R771" s="27"/>
      <c r="T771" s="4"/>
      <c r="W771" s="4"/>
      <c r="X771" s="4"/>
      <c r="Y771" s="26"/>
    </row>
    <row r="772" spans="3:25" ht="20.100000000000001" customHeight="1" x14ac:dyDescent="0.3">
      <c r="C772" s="25"/>
      <c r="D772" s="26"/>
      <c r="G772" s="4"/>
      <c r="H772" s="4"/>
      <c r="I772" s="4"/>
      <c r="M772" s="26"/>
      <c r="O772" s="4"/>
      <c r="P772" s="4"/>
      <c r="R772" s="27"/>
      <c r="T772" s="4"/>
      <c r="W772" s="4"/>
      <c r="X772" s="4"/>
      <c r="Y772" s="26"/>
    </row>
    <row r="773" spans="3:25" ht="20.100000000000001" customHeight="1" x14ac:dyDescent="0.3">
      <c r="C773" s="25"/>
      <c r="D773" s="26"/>
      <c r="G773" s="4"/>
      <c r="H773" s="4"/>
      <c r="I773" s="4"/>
      <c r="M773" s="26"/>
      <c r="O773" s="4"/>
      <c r="P773" s="4"/>
      <c r="R773" s="27"/>
      <c r="T773" s="4"/>
      <c r="W773" s="4"/>
      <c r="X773" s="4"/>
      <c r="Y773" s="26"/>
    </row>
    <row r="774" spans="3:25" ht="20.100000000000001" customHeight="1" x14ac:dyDescent="0.3">
      <c r="C774" s="25"/>
      <c r="D774" s="26"/>
      <c r="G774" s="4"/>
      <c r="H774" s="4"/>
      <c r="I774" s="4"/>
      <c r="M774" s="26"/>
      <c r="O774" s="4"/>
      <c r="P774" s="4"/>
      <c r="R774" s="27"/>
      <c r="T774" s="4"/>
      <c r="W774" s="4"/>
      <c r="X774" s="4"/>
      <c r="Y774" s="26"/>
    </row>
    <row r="775" spans="3:25" ht="20.100000000000001" customHeight="1" x14ac:dyDescent="0.3">
      <c r="C775" s="25"/>
      <c r="D775" s="26"/>
      <c r="G775" s="4"/>
      <c r="H775" s="4"/>
      <c r="I775" s="4"/>
      <c r="M775" s="26"/>
      <c r="O775" s="4"/>
      <c r="P775" s="4"/>
      <c r="R775" s="27"/>
      <c r="T775" s="4"/>
      <c r="W775" s="4"/>
      <c r="X775" s="4"/>
      <c r="Y775" s="26"/>
    </row>
    <row r="776" spans="3:25" ht="20.100000000000001" customHeight="1" x14ac:dyDescent="0.3">
      <c r="C776" s="25"/>
      <c r="D776" s="26"/>
      <c r="G776" s="4"/>
      <c r="H776" s="4"/>
      <c r="I776" s="4"/>
      <c r="M776" s="26"/>
      <c r="O776" s="4"/>
      <c r="P776" s="4"/>
      <c r="R776" s="27"/>
      <c r="T776" s="4"/>
      <c r="W776" s="4"/>
      <c r="X776" s="4"/>
      <c r="Y776" s="26"/>
    </row>
    <row r="777" spans="3:25" ht="20.100000000000001" customHeight="1" x14ac:dyDescent="0.3">
      <c r="C777" s="25"/>
      <c r="D777" s="26"/>
      <c r="G777" s="4"/>
      <c r="H777" s="4"/>
      <c r="I777" s="4"/>
      <c r="M777" s="26"/>
      <c r="O777" s="4"/>
      <c r="P777" s="4"/>
      <c r="R777" s="27"/>
      <c r="T777" s="4"/>
      <c r="W777" s="4"/>
      <c r="X777" s="4"/>
      <c r="Y777" s="26"/>
    </row>
    <row r="778" spans="3:25" ht="20.100000000000001" customHeight="1" x14ac:dyDescent="0.3">
      <c r="C778" s="25"/>
      <c r="D778" s="26"/>
      <c r="G778" s="4"/>
      <c r="H778" s="4"/>
      <c r="I778" s="4"/>
      <c r="M778" s="26"/>
      <c r="O778" s="4"/>
      <c r="P778" s="4"/>
      <c r="R778" s="27"/>
      <c r="T778" s="4"/>
      <c r="W778" s="4"/>
      <c r="X778" s="4"/>
      <c r="Y778" s="26"/>
    </row>
    <row r="779" spans="3:25" ht="20.100000000000001" customHeight="1" x14ac:dyDescent="0.3">
      <c r="C779" s="25"/>
      <c r="D779" s="26"/>
      <c r="G779" s="4"/>
      <c r="H779" s="4"/>
      <c r="I779" s="4"/>
      <c r="M779" s="26"/>
      <c r="O779" s="4"/>
      <c r="P779" s="4"/>
      <c r="R779" s="27"/>
      <c r="T779" s="4"/>
      <c r="W779" s="4"/>
      <c r="X779" s="4"/>
      <c r="Y779" s="26"/>
    </row>
    <row r="780" spans="3:25" ht="20.100000000000001" customHeight="1" x14ac:dyDescent="0.3">
      <c r="C780" s="25"/>
      <c r="D780" s="26"/>
      <c r="G780" s="4"/>
      <c r="H780" s="4"/>
      <c r="I780" s="4"/>
      <c r="M780" s="26"/>
      <c r="O780" s="4"/>
      <c r="P780" s="4"/>
      <c r="R780" s="27"/>
      <c r="T780" s="4"/>
      <c r="W780" s="4"/>
      <c r="X780" s="4"/>
      <c r="Y780" s="26"/>
    </row>
    <row r="781" spans="3:25" ht="20.100000000000001" customHeight="1" x14ac:dyDescent="0.3">
      <c r="C781" s="25"/>
      <c r="D781" s="26"/>
      <c r="G781" s="4"/>
      <c r="H781" s="4"/>
      <c r="I781" s="4"/>
      <c r="M781" s="26"/>
      <c r="O781" s="4"/>
      <c r="P781" s="4"/>
      <c r="R781" s="27"/>
      <c r="T781" s="4"/>
      <c r="W781" s="4"/>
      <c r="X781" s="4"/>
      <c r="Y781" s="26"/>
    </row>
    <row r="782" spans="3:25" ht="20.100000000000001" customHeight="1" x14ac:dyDescent="0.3">
      <c r="C782" s="25"/>
      <c r="D782" s="26"/>
      <c r="G782" s="4"/>
      <c r="H782" s="4"/>
      <c r="I782" s="4"/>
      <c r="M782" s="26"/>
      <c r="O782" s="4"/>
      <c r="P782" s="4"/>
      <c r="R782" s="27"/>
      <c r="T782" s="4"/>
      <c r="W782" s="4"/>
      <c r="X782" s="4"/>
      <c r="Y782" s="26"/>
    </row>
    <row r="783" spans="3:25" ht="20.100000000000001" customHeight="1" x14ac:dyDescent="0.3">
      <c r="C783" s="25"/>
      <c r="D783" s="26"/>
      <c r="G783" s="4"/>
      <c r="H783" s="4"/>
      <c r="I783" s="4"/>
      <c r="M783" s="26"/>
      <c r="O783" s="4"/>
      <c r="P783" s="4"/>
      <c r="R783" s="27"/>
      <c r="T783" s="4"/>
      <c r="W783" s="4"/>
      <c r="X783" s="4"/>
      <c r="Y783" s="26"/>
    </row>
    <row r="784" spans="3:25" ht="20.100000000000001" customHeight="1" x14ac:dyDescent="0.3">
      <c r="C784" s="25"/>
      <c r="D784" s="26"/>
      <c r="G784" s="4"/>
      <c r="H784" s="4"/>
      <c r="I784" s="4"/>
      <c r="M784" s="26"/>
      <c r="O784" s="4"/>
      <c r="P784" s="4"/>
      <c r="R784" s="27"/>
      <c r="T784" s="4"/>
      <c r="W784" s="4"/>
      <c r="X784" s="4"/>
      <c r="Y784" s="26"/>
    </row>
    <row r="785" spans="3:25" ht="20.100000000000001" customHeight="1" x14ac:dyDescent="0.3">
      <c r="C785" s="25"/>
      <c r="D785" s="26"/>
      <c r="G785" s="4"/>
      <c r="H785" s="4"/>
      <c r="I785" s="4"/>
      <c r="M785" s="26"/>
      <c r="O785" s="4"/>
      <c r="P785" s="4"/>
      <c r="R785" s="27"/>
      <c r="T785" s="4"/>
      <c r="W785" s="4"/>
      <c r="X785" s="4"/>
      <c r="Y785" s="26"/>
    </row>
    <row r="786" spans="3:25" ht="20.100000000000001" customHeight="1" x14ac:dyDescent="0.3">
      <c r="C786" s="25"/>
      <c r="D786" s="26"/>
      <c r="G786" s="4"/>
      <c r="H786" s="4"/>
      <c r="I786" s="4"/>
      <c r="M786" s="26"/>
      <c r="O786" s="4"/>
      <c r="P786" s="4"/>
      <c r="R786" s="27"/>
      <c r="T786" s="4"/>
      <c r="W786" s="4"/>
      <c r="X786" s="4"/>
      <c r="Y786" s="26"/>
    </row>
    <row r="787" spans="3:25" ht="20.100000000000001" customHeight="1" x14ac:dyDescent="0.3">
      <c r="C787" s="25"/>
      <c r="D787" s="26"/>
      <c r="G787" s="4"/>
      <c r="H787" s="4"/>
      <c r="I787" s="4"/>
      <c r="M787" s="26"/>
      <c r="O787" s="4"/>
      <c r="P787" s="4"/>
      <c r="R787" s="27"/>
      <c r="T787" s="4"/>
      <c r="W787" s="4"/>
      <c r="X787" s="4"/>
      <c r="Y787" s="26"/>
    </row>
    <row r="788" spans="3:25" ht="20.100000000000001" customHeight="1" x14ac:dyDescent="0.3">
      <c r="C788" s="25"/>
      <c r="D788" s="26"/>
      <c r="G788" s="4"/>
      <c r="H788" s="4"/>
      <c r="I788" s="4"/>
      <c r="M788" s="26"/>
      <c r="O788" s="4"/>
      <c r="P788" s="4"/>
      <c r="R788" s="27"/>
      <c r="T788" s="4"/>
      <c r="W788" s="4"/>
      <c r="X788" s="4"/>
      <c r="Y788" s="26"/>
    </row>
    <row r="789" spans="3:25" ht="20.100000000000001" customHeight="1" x14ac:dyDescent="0.3">
      <c r="C789" s="25"/>
      <c r="D789" s="26"/>
      <c r="G789" s="4"/>
      <c r="H789" s="4"/>
      <c r="I789" s="4"/>
      <c r="M789" s="26"/>
      <c r="O789" s="4"/>
      <c r="P789" s="4"/>
      <c r="R789" s="27"/>
      <c r="T789" s="4"/>
      <c r="W789" s="4"/>
      <c r="X789" s="4"/>
      <c r="Y789" s="26"/>
    </row>
    <row r="790" spans="3:25" ht="20.100000000000001" customHeight="1" x14ac:dyDescent="0.3">
      <c r="C790" s="25"/>
      <c r="D790" s="26"/>
      <c r="G790" s="4"/>
      <c r="H790" s="4"/>
      <c r="I790" s="4"/>
      <c r="M790" s="26"/>
      <c r="O790" s="4"/>
      <c r="P790" s="4"/>
      <c r="R790" s="27"/>
      <c r="T790" s="4"/>
      <c r="W790" s="4"/>
      <c r="X790" s="4"/>
      <c r="Y790" s="26"/>
    </row>
    <row r="791" spans="3:25" ht="20.100000000000001" customHeight="1" x14ac:dyDescent="0.3">
      <c r="C791" s="25"/>
      <c r="D791" s="26"/>
      <c r="G791" s="4"/>
      <c r="H791" s="4"/>
      <c r="I791" s="4"/>
      <c r="M791" s="26"/>
      <c r="O791" s="4"/>
      <c r="P791" s="4"/>
      <c r="R791" s="27"/>
      <c r="T791" s="4"/>
      <c r="W791" s="4"/>
      <c r="X791" s="4"/>
      <c r="Y791" s="26"/>
    </row>
    <row r="792" spans="3:25" ht="20.100000000000001" customHeight="1" x14ac:dyDescent="0.3">
      <c r="C792" s="25"/>
      <c r="D792" s="26"/>
      <c r="G792" s="4"/>
      <c r="H792" s="4"/>
      <c r="I792" s="4"/>
      <c r="M792" s="26"/>
      <c r="O792" s="4"/>
      <c r="P792" s="4"/>
      <c r="R792" s="27"/>
      <c r="T792" s="4"/>
      <c r="W792" s="4"/>
      <c r="X792" s="4"/>
      <c r="Y792" s="26"/>
    </row>
    <row r="793" spans="3:25" ht="20.100000000000001" customHeight="1" x14ac:dyDescent="0.3">
      <c r="C793" s="25"/>
      <c r="D793" s="26"/>
      <c r="G793" s="4"/>
      <c r="H793" s="4"/>
      <c r="I793" s="4"/>
      <c r="M793" s="26"/>
      <c r="O793" s="4"/>
      <c r="P793" s="4"/>
      <c r="R793" s="27"/>
      <c r="T793" s="4"/>
      <c r="W793" s="4"/>
      <c r="X793" s="4"/>
      <c r="Y793" s="26"/>
    </row>
    <row r="794" spans="3:25" ht="20.100000000000001" customHeight="1" x14ac:dyDescent="0.3">
      <c r="C794" s="25"/>
      <c r="D794" s="26"/>
      <c r="G794" s="4"/>
      <c r="H794" s="4"/>
      <c r="I794" s="4"/>
      <c r="M794" s="26"/>
      <c r="O794" s="4"/>
      <c r="P794" s="4"/>
      <c r="R794" s="27"/>
      <c r="T794" s="4"/>
      <c r="W794" s="4"/>
      <c r="X794" s="4"/>
      <c r="Y794" s="26"/>
    </row>
    <row r="795" spans="3:25" ht="20.100000000000001" customHeight="1" x14ac:dyDescent="0.3">
      <c r="C795" s="25"/>
      <c r="D795" s="26"/>
      <c r="G795" s="4"/>
      <c r="H795" s="4"/>
      <c r="I795" s="4"/>
      <c r="M795" s="26"/>
      <c r="O795" s="4"/>
      <c r="P795" s="4"/>
      <c r="R795" s="27"/>
      <c r="T795" s="4"/>
      <c r="W795" s="4"/>
      <c r="X795" s="4"/>
      <c r="Y795" s="26"/>
    </row>
    <row r="796" spans="3:25" ht="20.100000000000001" customHeight="1" x14ac:dyDescent="0.3">
      <c r="C796" s="25"/>
      <c r="D796" s="26"/>
      <c r="G796" s="4"/>
      <c r="H796" s="4"/>
      <c r="I796" s="4"/>
      <c r="M796" s="26"/>
      <c r="O796" s="4"/>
      <c r="P796" s="4"/>
      <c r="R796" s="27"/>
      <c r="T796" s="4"/>
      <c r="W796" s="4"/>
      <c r="X796" s="4"/>
      <c r="Y796" s="26"/>
    </row>
    <row r="797" spans="3:25" ht="20.100000000000001" customHeight="1" x14ac:dyDescent="0.3">
      <c r="C797" s="25"/>
      <c r="D797" s="26"/>
      <c r="G797" s="4"/>
      <c r="H797" s="4"/>
      <c r="I797" s="4"/>
      <c r="M797" s="26"/>
      <c r="O797" s="4"/>
      <c r="P797" s="4"/>
      <c r="R797" s="27"/>
      <c r="T797" s="4"/>
      <c r="W797" s="4"/>
      <c r="X797" s="4"/>
      <c r="Y797" s="26"/>
    </row>
    <row r="798" spans="3:25" ht="20.100000000000001" customHeight="1" x14ac:dyDescent="0.3">
      <c r="C798" s="25"/>
      <c r="D798" s="26"/>
      <c r="G798" s="4"/>
      <c r="H798" s="4"/>
      <c r="I798" s="4"/>
      <c r="M798" s="26"/>
      <c r="O798" s="4"/>
      <c r="P798" s="4"/>
      <c r="R798" s="27"/>
      <c r="T798" s="4"/>
      <c r="W798" s="4"/>
      <c r="X798" s="4"/>
      <c r="Y798" s="26"/>
    </row>
    <row r="799" spans="3:25" ht="20.100000000000001" customHeight="1" x14ac:dyDescent="0.3">
      <c r="C799" s="25"/>
      <c r="D799" s="26"/>
      <c r="G799" s="4"/>
      <c r="H799" s="4"/>
      <c r="I799" s="4"/>
      <c r="M799" s="26"/>
      <c r="O799" s="4"/>
      <c r="P799" s="4"/>
      <c r="R799" s="27"/>
      <c r="T799" s="4"/>
      <c r="W799" s="4"/>
      <c r="X799" s="4"/>
      <c r="Y799" s="26"/>
    </row>
    <row r="800" spans="3:25" ht="20.100000000000001" customHeight="1" x14ac:dyDescent="0.3">
      <c r="C800" s="25"/>
      <c r="D800" s="26"/>
      <c r="G800" s="4"/>
      <c r="H800" s="4"/>
      <c r="I800" s="4"/>
      <c r="M800" s="26"/>
      <c r="O800" s="4"/>
      <c r="P800" s="4"/>
      <c r="R800" s="27"/>
      <c r="T800" s="4"/>
      <c r="W800" s="4"/>
      <c r="X800" s="4"/>
      <c r="Y800" s="26"/>
    </row>
    <row r="801" spans="3:25" ht="20.100000000000001" customHeight="1" x14ac:dyDescent="0.3">
      <c r="C801" s="25"/>
      <c r="D801" s="26"/>
      <c r="G801" s="4"/>
      <c r="H801" s="4"/>
      <c r="I801" s="4"/>
      <c r="M801" s="26"/>
      <c r="O801" s="4"/>
      <c r="P801" s="4"/>
      <c r="R801" s="27"/>
      <c r="T801" s="4"/>
      <c r="W801" s="4"/>
      <c r="X801" s="4"/>
      <c r="Y801" s="26"/>
    </row>
    <row r="802" spans="3:25" ht="20.100000000000001" customHeight="1" x14ac:dyDescent="0.3">
      <c r="C802" s="25"/>
      <c r="D802" s="26"/>
      <c r="G802" s="4"/>
      <c r="H802" s="4"/>
      <c r="I802" s="4"/>
      <c r="M802" s="26"/>
      <c r="O802" s="4"/>
      <c r="P802" s="4"/>
      <c r="R802" s="27"/>
      <c r="T802" s="4"/>
      <c r="W802" s="4"/>
      <c r="X802" s="4"/>
      <c r="Y802" s="26"/>
    </row>
    <row r="803" spans="3:25" ht="20.100000000000001" customHeight="1" x14ac:dyDescent="0.3">
      <c r="C803" s="25"/>
      <c r="D803" s="26"/>
      <c r="G803" s="4"/>
      <c r="H803" s="4"/>
      <c r="I803" s="4"/>
      <c r="M803" s="26"/>
      <c r="O803" s="4"/>
      <c r="P803" s="4"/>
      <c r="R803" s="27"/>
      <c r="T803" s="4"/>
      <c r="W803" s="4"/>
      <c r="X803" s="4"/>
      <c r="Y803" s="26"/>
    </row>
    <row r="804" spans="3:25" ht="20.100000000000001" customHeight="1" x14ac:dyDescent="0.3">
      <c r="C804" s="25"/>
      <c r="D804" s="26"/>
      <c r="G804" s="4"/>
      <c r="H804" s="4"/>
      <c r="I804" s="4"/>
      <c r="M804" s="26"/>
      <c r="O804" s="4"/>
      <c r="P804" s="4"/>
      <c r="R804" s="27"/>
      <c r="T804" s="4"/>
      <c r="W804" s="4"/>
      <c r="X804" s="4"/>
      <c r="Y804" s="26"/>
    </row>
    <row r="805" spans="3:25" ht="20.100000000000001" customHeight="1" x14ac:dyDescent="0.3">
      <c r="C805" s="25"/>
      <c r="D805" s="26"/>
      <c r="G805" s="4"/>
      <c r="H805" s="4"/>
      <c r="I805" s="4"/>
      <c r="M805" s="26"/>
      <c r="O805" s="4"/>
      <c r="P805" s="4"/>
      <c r="R805" s="27"/>
      <c r="T805" s="4"/>
      <c r="W805" s="4"/>
      <c r="X805" s="4"/>
      <c r="Y805" s="26"/>
    </row>
    <row r="806" spans="3:25" ht="20.100000000000001" customHeight="1" x14ac:dyDescent="0.3">
      <c r="C806" s="25"/>
      <c r="D806" s="26"/>
      <c r="G806" s="4"/>
      <c r="H806" s="4"/>
      <c r="I806" s="4"/>
      <c r="M806" s="26"/>
      <c r="O806" s="4"/>
      <c r="P806" s="4"/>
      <c r="R806" s="27"/>
      <c r="T806" s="4"/>
      <c r="W806" s="4"/>
      <c r="X806" s="4"/>
      <c r="Y806" s="26"/>
    </row>
    <row r="807" spans="3:25" ht="20.100000000000001" customHeight="1" x14ac:dyDescent="0.3">
      <c r="C807" s="25"/>
      <c r="D807" s="26"/>
      <c r="G807" s="4"/>
      <c r="H807" s="4"/>
      <c r="I807" s="4"/>
      <c r="M807" s="26"/>
      <c r="O807" s="4"/>
      <c r="P807" s="4"/>
      <c r="R807" s="27"/>
      <c r="T807" s="4"/>
      <c r="W807" s="4"/>
      <c r="X807" s="4"/>
      <c r="Y807" s="26"/>
    </row>
    <row r="808" spans="3:25" ht="20.100000000000001" customHeight="1" x14ac:dyDescent="0.3">
      <c r="C808" s="25"/>
      <c r="D808" s="26"/>
      <c r="G808" s="4"/>
      <c r="H808" s="4"/>
      <c r="I808" s="4"/>
      <c r="M808" s="26"/>
      <c r="O808" s="4"/>
      <c r="P808" s="4"/>
      <c r="R808" s="27"/>
      <c r="T808" s="4"/>
      <c r="W808" s="4"/>
      <c r="X808" s="4"/>
      <c r="Y808" s="26"/>
    </row>
    <row r="809" spans="3:25" ht="20.100000000000001" customHeight="1" x14ac:dyDescent="0.3">
      <c r="C809" s="25"/>
      <c r="D809" s="26"/>
      <c r="G809" s="4"/>
      <c r="H809" s="4"/>
      <c r="I809" s="4"/>
      <c r="M809" s="26"/>
      <c r="O809" s="4"/>
      <c r="P809" s="4"/>
      <c r="R809" s="27"/>
      <c r="T809" s="4"/>
      <c r="W809" s="4"/>
      <c r="X809" s="4"/>
      <c r="Y809" s="26"/>
    </row>
    <row r="810" spans="3:25" ht="20.100000000000001" customHeight="1" x14ac:dyDescent="0.3">
      <c r="C810" s="25"/>
      <c r="D810" s="26"/>
      <c r="G810" s="4"/>
      <c r="H810" s="4"/>
      <c r="I810" s="4"/>
      <c r="M810" s="26"/>
      <c r="O810" s="4"/>
      <c r="P810" s="4"/>
      <c r="R810" s="27"/>
      <c r="T810" s="4"/>
      <c r="W810" s="4"/>
      <c r="X810" s="4"/>
      <c r="Y810" s="26"/>
    </row>
    <row r="811" spans="3:25" ht="20.100000000000001" customHeight="1" x14ac:dyDescent="0.3">
      <c r="C811" s="25"/>
      <c r="D811" s="26"/>
      <c r="G811" s="4"/>
      <c r="H811" s="4"/>
      <c r="I811" s="4"/>
      <c r="M811" s="26"/>
      <c r="O811" s="4"/>
      <c r="P811" s="4"/>
      <c r="R811" s="27"/>
      <c r="T811" s="4"/>
      <c r="W811" s="4"/>
      <c r="X811" s="4"/>
      <c r="Y811" s="26"/>
    </row>
    <row r="812" spans="3:25" ht="20.100000000000001" customHeight="1" x14ac:dyDescent="0.3">
      <c r="C812" s="25"/>
      <c r="D812" s="26"/>
      <c r="G812" s="4"/>
      <c r="H812" s="4"/>
      <c r="I812" s="4"/>
      <c r="M812" s="26"/>
      <c r="O812" s="4"/>
      <c r="P812" s="4"/>
      <c r="R812" s="27"/>
      <c r="T812" s="4"/>
      <c r="W812" s="4"/>
      <c r="X812" s="4"/>
      <c r="Y812" s="26"/>
    </row>
    <row r="813" spans="3:25" ht="20.100000000000001" customHeight="1" x14ac:dyDescent="0.3">
      <c r="C813" s="25"/>
      <c r="D813" s="26"/>
      <c r="G813" s="4"/>
      <c r="H813" s="4"/>
      <c r="I813" s="4"/>
      <c r="M813" s="26"/>
      <c r="O813" s="4"/>
      <c r="P813" s="4"/>
      <c r="R813" s="27"/>
      <c r="T813" s="4"/>
      <c r="W813" s="4"/>
      <c r="X813" s="4"/>
      <c r="Y813" s="26"/>
    </row>
    <row r="814" spans="3:25" ht="20.100000000000001" customHeight="1" x14ac:dyDescent="0.3">
      <c r="C814" s="25"/>
      <c r="D814" s="26"/>
      <c r="G814" s="4"/>
      <c r="H814" s="4"/>
      <c r="I814" s="4"/>
      <c r="M814" s="26"/>
      <c r="O814" s="4"/>
      <c r="P814" s="4"/>
      <c r="R814" s="27"/>
      <c r="T814" s="4"/>
      <c r="W814" s="4"/>
      <c r="X814" s="4"/>
      <c r="Y814" s="26"/>
    </row>
    <row r="815" spans="3:25" ht="20.100000000000001" customHeight="1" x14ac:dyDescent="0.3">
      <c r="C815" s="25"/>
      <c r="D815" s="26"/>
      <c r="G815" s="4"/>
      <c r="H815" s="4"/>
      <c r="I815" s="4"/>
      <c r="M815" s="26"/>
      <c r="O815" s="4"/>
      <c r="P815" s="4"/>
      <c r="R815" s="27"/>
      <c r="T815" s="4"/>
      <c r="W815" s="4"/>
      <c r="X815" s="4"/>
      <c r="Y815" s="26"/>
    </row>
    <row r="816" spans="3:25" ht="20.100000000000001" customHeight="1" x14ac:dyDescent="0.3">
      <c r="C816" s="25"/>
      <c r="D816" s="26"/>
      <c r="G816" s="4"/>
      <c r="H816" s="4"/>
      <c r="I816" s="4"/>
      <c r="M816" s="26"/>
      <c r="O816" s="4"/>
      <c r="P816" s="4"/>
      <c r="R816" s="27"/>
      <c r="T816" s="4"/>
      <c r="W816" s="4"/>
      <c r="X816" s="4"/>
      <c r="Y816" s="26"/>
    </row>
    <row r="817" spans="3:25" ht="20.100000000000001" customHeight="1" x14ac:dyDescent="0.3">
      <c r="C817" s="25"/>
      <c r="D817" s="26"/>
      <c r="G817" s="4"/>
      <c r="H817" s="4"/>
      <c r="I817" s="4"/>
      <c r="M817" s="26"/>
      <c r="O817" s="4"/>
      <c r="P817" s="4"/>
      <c r="R817" s="27"/>
      <c r="T817" s="4"/>
      <c r="W817" s="4"/>
      <c r="X817" s="4"/>
      <c r="Y817" s="26"/>
    </row>
    <row r="818" spans="3:25" ht="20.100000000000001" customHeight="1" x14ac:dyDescent="0.3">
      <c r="C818" s="25"/>
      <c r="D818" s="26"/>
      <c r="G818" s="4"/>
      <c r="H818" s="4"/>
      <c r="I818" s="4"/>
      <c r="M818" s="26"/>
      <c r="O818" s="4"/>
      <c r="P818" s="4"/>
      <c r="R818" s="27"/>
      <c r="T818" s="4"/>
      <c r="W818" s="4"/>
      <c r="X818" s="4"/>
      <c r="Y818" s="26"/>
    </row>
    <row r="819" spans="3:25" ht="20.100000000000001" customHeight="1" x14ac:dyDescent="0.3">
      <c r="C819" s="25"/>
      <c r="D819" s="26"/>
      <c r="G819" s="4"/>
      <c r="H819" s="4"/>
      <c r="I819" s="4"/>
      <c r="M819" s="26"/>
      <c r="O819" s="4"/>
      <c r="P819" s="4"/>
      <c r="R819" s="27"/>
      <c r="T819" s="4"/>
      <c r="W819" s="4"/>
      <c r="X819" s="4"/>
      <c r="Y819" s="26"/>
    </row>
    <row r="820" spans="3:25" ht="20.100000000000001" customHeight="1" x14ac:dyDescent="0.3">
      <c r="C820" s="25"/>
      <c r="D820" s="26"/>
      <c r="G820" s="4"/>
      <c r="H820" s="4"/>
      <c r="I820" s="4"/>
      <c r="M820" s="26"/>
      <c r="O820" s="4"/>
      <c r="P820" s="4"/>
      <c r="R820" s="27"/>
      <c r="T820" s="4"/>
      <c r="W820" s="4"/>
      <c r="X820" s="4"/>
      <c r="Y820" s="26"/>
    </row>
    <row r="821" spans="3:25" ht="20.100000000000001" customHeight="1" x14ac:dyDescent="0.3">
      <c r="C821" s="25"/>
      <c r="D821" s="26"/>
      <c r="G821" s="4"/>
      <c r="H821" s="4"/>
      <c r="I821" s="4"/>
      <c r="M821" s="26"/>
      <c r="O821" s="4"/>
      <c r="P821" s="4"/>
      <c r="R821" s="27"/>
      <c r="T821" s="4"/>
      <c r="W821" s="4"/>
      <c r="X821" s="4"/>
      <c r="Y821" s="26"/>
    </row>
    <row r="822" spans="3:25" ht="20.100000000000001" customHeight="1" x14ac:dyDescent="0.3">
      <c r="C822" s="25"/>
      <c r="D822" s="26"/>
      <c r="G822" s="4"/>
      <c r="H822" s="4"/>
      <c r="I822" s="4"/>
      <c r="M822" s="26"/>
      <c r="O822" s="4"/>
      <c r="P822" s="4"/>
      <c r="R822" s="27"/>
      <c r="T822" s="4"/>
      <c r="W822" s="4"/>
      <c r="X822" s="4"/>
      <c r="Y822" s="26"/>
    </row>
    <row r="823" spans="3:25" ht="20.100000000000001" customHeight="1" x14ac:dyDescent="0.3">
      <c r="C823" s="25"/>
      <c r="D823" s="26"/>
      <c r="G823" s="4"/>
      <c r="H823" s="4"/>
      <c r="I823" s="4"/>
      <c r="M823" s="26"/>
      <c r="O823" s="4"/>
      <c r="P823" s="4"/>
      <c r="R823" s="27"/>
      <c r="T823" s="4"/>
      <c r="W823" s="4"/>
      <c r="X823" s="4"/>
      <c r="Y823" s="26"/>
    </row>
    <row r="824" spans="3:25" ht="20.100000000000001" customHeight="1" x14ac:dyDescent="0.3">
      <c r="C824" s="25"/>
      <c r="D824" s="26"/>
      <c r="G824" s="4"/>
      <c r="H824" s="4"/>
      <c r="I824" s="4"/>
      <c r="M824" s="26"/>
      <c r="O824" s="4"/>
      <c r="P824" s="4"/>
      <c r="R824" s="27"/>
      <c r="T824" s="4"/>
      <c r="W824" s="4"/>
      <c r="X824" s="4"/>
      <c r="Y824" s="26"/>
    </row>
    <row r="825" spans="3:25" ht="20.100000000000001" customHeight="1" x14ac:dyDescent="0.3">
      <c r="C825" s="25"/>
      <c r="D825" s="26"/>
      <c r="G825" s="4"/>
      <c r="H825" s="4"/>
      <c r="I825" s="4"/>
      <c r="M825" s="26"/>
      <c r="O825" s="4"/>
      <c r="P825" s="4"/>
      <c r="R825" s="27"/>
      <c r="T825" s="4"/>
      <c r="W825" s="4"/>
      <c r="X825" s="4"/>
      <c r="Y825" s="26"/>
    </row>
    <row r="826" spans="3:25" ht="20.100000000000001" customHeight="1" x14ac:dyDescent="0.3">
      <c r="C826" s="25"/>
      <c r="D826" s="26"/>
      <c r="G826" s="4"/>
      <c r="H826" s="4"/>
      <c r="I826" s="4"/>
      <c r="M826" s="26"/>
      <c r="O826" s="4"/>
      <c r="P826" s="4"/>
      <c r="R826" s="27"/>
      <c r="T826" s="4"/>
      <c r="W826" s="4"/>
      <c r="X826" s="4"/>
      <c r="Y826" s="26"/>
    </row>
    <row r="827" spans="3:25" ht="20.100000000000001" customHeight="1" x14ac:dyDescent="0.3">
      <c r="C827" s="25"/>
      <c r="D827" s="26"/>
      <c r="G827" s="4"/>
      <c r="H827" s="4"/>
      <c r="I827" s="4"/>
      <c r="M827" s="26"/>
      <c r="O827" s="4"/>
      <c r="P827" s="4"/>
      <c r="R827" s="27"/>
      <c r="T827" s="4"/>
      <c r="W827" s="4"/>
      <c r="X827" s="4"/>
      <c r="Y827" s="26"/>
    </row>
    <row r="828" spans="3:25" ht="20.100000000000001" customHeight="1" x14ac:dyDescent="0.3">
      <c r="C828" s="25"/>
      <c r="D828" s="26"/>
      <c r="G828" s="4"/>
      <c r="H828" s="4"/>
      <c r="I828" s="4"/>
      <c r="M828" s="26"/>
      <c r="O828" s="4"/>
      <c r="P828" s="4"/>
      <c r="R828" s="27"/>
      <c r="T828" s="4"/>
      <c r="W828" s="4"/>
      <c r="X828" s="4"/>
      <c r="Y828" s="26"/>
    </row>
    <row r="829" spans="3:25" ht="20.100000000000001" customHeight="1" x14ac:dyDescent="0.3">
      <c r="C829" s="25"/>
      <c r="D829" s="26"/>
      <c r="G829" s="4"/>
      <c r="H829" s="4"/>
      <c r="I829" s="4"/>
      <c r="M829" s="26"/>
      <c r="O829" s="4"/>
      <c r="P829" s="4"/>
      <c r="R829" s="27"/>
      <c r="T829" s="4"/>
      <c r="W829" s="4"/>
      <c r="X829" s="4"/>
      <c r="Y829" s="26"/>
    </row>
    <row r="830" spans="3:25" ht="20.100000000000001" customHeight="1" x14ac:dyDescent="0.3">
      <c r="C830" s="25"/>
      <c r="D830" s="26"/>
      <c r="G830" s="4"/>
      <c r="H830" s="4"/>
      <c r="I830" s="4"/>
      <c r="M830" s="26"/>
      <c r="O830" s="4"/>
      <c r="P830" s="4"/>
      <c r="R830" s="27"/>
      <c r="T830" s="4"/>
      <c r="W830" s="4"/>
      <c r="X830" s="4"/>
      <c r="Y830" s="26"/>
    </row>
    <row r="831" spans="3:25" ht="20.100000000000001" customHeight="1" x14ac:dyDescent="0.3">
      <c r="C831" s="25"/>
      <c r="D831" s="26"/>
      <c r="G831" s="4"/>
      <c r="H831" s="4"/>
      <c r="I831" s="4"/>
      <c r="M831" s="26"/>
      <c r="O831" s="4"/>
      <c r="P831" s="4"/>
      <c r="R831" s="27"/>
      <c r="T831" s="4"/>
      <c r="W831" s="4"/>
      <c r="X831" s="4"/>
      <c r="Y831" s="26"/>
    </row>
    <row r="832" spans="3:25" ht="20.100000000000001" customHeight="1" x14ac:dyDescent="0.3">
      <c r="C832" s="25"/>
      <c r="D832" s="26"/>
      <c r="G832" s="4"/>
      <c r="H832" s="4"/>
      <c r="I832" s="4"/>
      <c r="M832" s="26"/>
      <c r="O832" s="4"/>
      <c r="P832" s="4"/>
      <c r="R832" s="27"/>
      <c r="T832" s="4"/>
      <c r="W832" s="4"/>
      <c r="X832" s="4"/>
      <c r="Y832" s="26"/>
    </row>
    <row r="833" spans="3:25" ht="20.100000000000001" customHeight="1" x14ac:dyDescent="0.3">
      <c r="C833" s="25"/>
      <c r="D833" s="26"/>
      <c r="G833" s="4"/>
      <c r="H833" s="4"/>
      <c r="I833" s="4"/>
      <c r="M833" s="26"/>
      <c r="O833" s="4"/>
      <c r="P833" s="4"/>
      <c r="R833" s="27"/>
      <c r="T833" s="4"/>
      <c r="W833" s="4"/>
      <c r="X833" s="4"/>
      <c r="Y833" s="26"/>
    </row>
    <row r="834" spans="3:25" ht="20.100000000000001" customHeight="1" x14ac:dyDescent="0.3">
      <c r="C834" s="25"/>
      <c r="D834" s="26"/>
      <c r="G834" s="4"/>
      <c r="H834" s="4"/>
      <c r="I834" s="4"/>
      <c r="M834" s="26"/>
      <c r="O834" s="4"/>
      <c r="P834" s="4"/>
      <c r="R834" s="27"/>
      <c r="T834" s="4"/>
      <c r="W834" s="4"/>
      <c r="X834" s="4"/>
      <c r="Y834" s="26"/>
    </row>
    <row r="835" spans="3:25" ht="20.100000000000001" customHeight="1" x14ac:dyDescent="0.3">
      <c r="C835" s="25"/>
      <c r="D835" s="26"/>
      <c r="G835" s="4"/>
      <c r="H835" s="4"/>
      <c r="I835" s="4"/>
      <c r="M835" s="26"/>
      <c r="O835" s="4"/>
      <c r="P835" s="4"/>
      <c r="R835" s="27"/>
      <c r="T835" s="4"/>
      <c r="W835" s="4"/>
      <c r="X835" s="4"/>
      <c r="Y835" s="26"/>
    </row>
    <row r="836" spans="3:25" ht="20.100000000000001" customHeight="1" x14ac:dyDescent="0.3">
      <c r="C836" s="25"/>
      <c r="D836" s="26"/>
      <c r="G836" s="4"/>
      <c r="H836" s="4"/>
      <c r="I836" s="4"/>
      <c r="M836" s="26"/>
      <c r="O836" s="4"/>
      <c r="P836" s="4"/>
      <c r="R836" s="27"/>
      <c r="T836" s="4"/>
      <c r="W836" s="4"/>
      <c r="X836" s="4"/>
      <c r="Y836" s="26"/>
    </row>
    <row r="837" spans="3:25" ht="20.100000000000001" customHeight="1" x14ac:dyDescent="0.3">
      <c r="C837" s="25"/>
      <c r="D837" s="26"/>
      <c r="G837" s="4"/>
      <c r="H837" s="4"/>
      <c r="I837" s="4"/>
      <c r="M837" s="26"/>
      <c r="O837" s="4"/>
      <c r="P837" s="4"/>
      <c r="R837" s="27"/>
      <c r="T837" s="4"/>
      <c r="W837" s="4"/>
      <c r="X837" s="4"/>
      <c r="Y837" s="26"/>
    </row>
    <row r="838" spans="3:25" ht="20.100000000000001" customHeight="1" x14ac:dyDescent="0.3">
      <c r="C838" s="25"/>
      <c r="D838" s="26"/>
      <c r="G838" s="4"/>
      <c r="H838" s="4"/>
      <c r="I838" s="4"/>
      <c r="M838" s="26"/>
      <c r="O838" s="4"/>
      <c r="P838" s="4"/>
      <c r="R838" s="27"/>
      <c r="T838" s="4"/>
      <c r="W838" s="4"/>
      <c r="X838" s="4"/>
      <c r="Y838" s="26"/>
    </row>
    <row r="839" spans="3:25" ht="20.100000000000001" customHeight="1" x14ac:dyDescent="0.3">
      <c r="C839" s="25"/>
      <c r="D839" s="26"/>
      <c r="G839" s="4"/>
      <c r="H839" s="4"/>
      <c r="I839" s="4"/>
      <c r="M839" s="26"/>
      <c r="O839" s="4"/>
      <c r="P839" s="4"/>
      <c r="R839" s="27"/>
      <c r="T839" s="4"/>
      <c r="W839" s="4"/>
      <c r="X839" s="4"/>
      <c r="Y839" s="26"/>
    </row>
    <row r="840" spans="3:25" ht="20.100000000000001" customHeight="1" x14ac:dyDescent="0.3">
      <c r="C840" s="25"/>
      <c r="D840" s="26"/>
      <c r="G840" s="4"/>
      <c r="H840" s="4"/>
      <c r="I840" s="4"/>
      <c r="M840" s="26"/>
      <c r="O840" s="4"/>
      <c r="P840" s="4"/>
      <c r="R840" s="27"/>
      <c r="T840" s="4"/>
      <c r="W840" s="4"/>
      <c r="X840" s="4"/>
      <c r="Y840" s="26"/>
    </row>
    <row r="841" spans="3:25" ht="20.100000000000001" customHeight="1" x14ac:dyDescent="0.3">
      <c r="C841" s="25"/>
      <c r="D841" s="26"/>
      <c r="G841" s="4"/>
      <c r="H841" s="4"/>
      <c r="I841" s="4"/>
      <c r="M841" s="26"/>
      <c r="O841" s="4"/>
      <c r="P841" s="4"/>
      <c r="R841" s="27"/>
      <c r="T841" s="4"/>
      <c r="W841" s="4"/>
      <c r="X841" s="4"/>
      <c r="Y841" s="26"/>
    </row>
    <row r="842" spans="3:25" ht="20.100000000000001" customHeight="1" x14ac:dyDescent="0.3">
      <c r="C842" s="25"/>
      <c r="D842" s="26"/>
      <c r="G842" s="4"/>
      <c r="H842" s="4"/>
      <c r="I842" s="4"/>
      <c r="M842" s="26"/>
      <c r="O842" s="4"/>
      <c r="P842" s="4"/>
      <c r="R842" s="27"/>
      <c r="T842" s="4"/>
      <c r="W842" s="4"/>
      <c r="X842" s="4"/>
      <c r="Y842" s="26"/>
    </row>
    <row r="843" spans="3:25" ht="20.100000000000001" customHeight="1" x14ac:dyDescent="0.3">
      <c r="C843" s="25"/>
      <c r="D843" s="26"/>
      <c r="G843" s="4"/>
      <c r="H843" s="4"/>
      <c r="I843" s="4"/>
      <c r="M843" s="26"/>
      <c r="O843" s="4"/>
      <c r="P843" s="4"/>
      <c r="R843" s="27"/>
      <c r="T843" s="4"/>
      <c r="W843" s="4"/>
      <c r="X843" s="4"/>
      <c r="Y843" s="26"/>
    </row>
    <row r="844" spans="3:25" ht="20.100000000000001" customHeight="1" x14ac:dyDescent="0.3">
      <c r="C844" s="25"/>
      <c r="D844" s="26"/>
      <c r="G844" s="4"/>
      <c r="H844" s="4"/>
      <c r="I844" s="4"/>
      <c r="M844" s="26"/>
      <c r="O844" s="4"/>
      <c r="P844" s="4"/>
      <c r="R844" s="27"/>
      <c r="T844" s="4"/>
      <c r="W844" s="4"/>
      <c r="X844" s="4"/>
      <c r="Y844" s="26"/>
    </row>
    <row r="845" spans="3:25" ht="20.100000000000001" customHeight="1" x14ac:dyDescent="0.3">
      <c r="C845" s="25"/>
      <c r="D845" s="26"/>
      <c r="G845" s="4"/>
      <c r="H845" s="4"/>
      <c r="I845" s="4"/>
      <c r="M845" s="26"/>
      <c r="O845" s="4"/>
      <c r="P845" s="4"/>
      <c r="R845" s="27"/>
      <c r="T845" s="4"/>
      <c r="W845" s="4"/>
      <c r="X845" s="4"/>
      <c r="Y845" s="26"/>
    </row>
    <row r="846" spans="3:25" ht="20.100000000000001" customHeight="1" x14ac:dyDescent="0.3">
      <c r="C846" s="25"/>
      <c r="D846" s="26"/>
      <c r="G846" s="4"/>
      <c r="H846" s="4"/>
      <c r="I846" s="4"/>
      <c r="M846" s="26"/>
      <c r="O846" s="4"/>
      <c r="P846" s="4"/>
      <c r="R846" s="27"/>
      <c r="T846" s="4"/>
      <c r="W846" s="4"/>
      <c r="X846" s="4"/>
      <c r="Y846" s="26"/>
    </row>
    <row r="847" spans="3:25" ht="20.100000000000001" customHeight="1" x14ac:dyDescent="0.3">
      <c r="C847" s="25"/>
      <c r="D847" s="26"/>
      <c r="G847" s="4"/>
      <c r="H847" s="4"/>
      <c r="I847" s="4"/>
      <c r="M847" s="26"/>
      <c r="O847" s="4"/>
      <c r="P847" s="4"/>
      <c r="R847" s="27"/>
      <c r="T847" s="4"/>
      <c r="W847" s="4"/>
      <c r="X847" s="4"/>
      <c r="Y847" s="26"/>
    </row>
    <row r="848" spans="3:25" ht="20.100000000000001" customHeight="1" x14ac:dyDescent="0.3">
      <c r="C848" s="25"/>
      <c r="D848" s="26"/>
      <c r="G848" s="4"/>
      <c r="H848" s="4"/>
      <c r="I848" s="4"/>
      <c r="M848" s="26"/>
      <c r="O848" s="4"/>
      <c r="P848" s="4"/>
      <c r="R848" s="27"/>
      <c r="T848" s="4"/>
      <c r="W848" s="4"/>
      <c r="X848" s="4"/>
      <c r="Y848" s="26"/>
    </row>
    <row r="849" spans="3:25" ht="20.100000000000001" customHeight="1" x14ac:dyDescent="0.3">
      <c r="C849" s="25"/>
      <c r="D849" s="26"/>
      <c r="G849" s="4"/>
      <c r="H849" s="4"/>
      <c r="I849" s="4"/>
      <c r="M849" s="26"/>
      <c r="O849" s="4"/>
      <c r="P849" s="4"/>
      <c r="R849" s="27"/>
      <c r="T849" s="4"/>
      <c r="W849" s="4"/>
      <c r="X849" s="4"/>
      <c r="Y849" s="26"/>
    </row>
    <row r="850" spans="3:25" ht="20.100000000000001" customHeight="1" x14ac:dyDescent="0.3">
      <c r="C850" s="25"/>
      <c r="D850" s="26"/>
      <c r="G850" s="4"/>
      <c r="H850" s="4"/>
      <c r="I850" s="4"/>
      <c r="M850" s="26"/>
      <c r="O850" s="4"/>
      <c r="P850" s="4"/>
      <c r="R850" s="27"/>
      <c r="T850" s="4"/>
      <c r="W850" s="4"/>
      <c r="X850" s="4"/>
      <c r="Y850" s="26"/>
    </row>
    <row r="851" spans="3:25" ht="20.100000000000001" customHeight="1" x14ac:dyDescent="0.3">
      <c r="C851" s="25"/>
      <c r="D851" s="26"/>
      <c r="G851" s="4"/>
      <c r="H851" s="4"/>
      <c r="I851" s="4"/>
      <c r="M851" s="26"/>
      <c r="O851" s="4"/>
      <c r="P851" s="4"/>
      <c r="R851" s="27"/>
      <c r="T851" s="4"/>
      <c r="W851" s="4"/>
      <c r="X851" s="4"/>
      <c r="Y851" s="26"/>
    </row>
    <row r="852" spans="3:25" ht="20.100000000000001" customHeight="1" x14ac:dyDescent="0.3">
      <c r="C852" s="25"/>
      <c r="D852" s="26"/>
      <c r="G852" s="4"/>
      <c r="H852" s="4"/>
      <c r="I852" s="4"/>
      <c r="M852" s="26"/>
      <c r="O852" s="4"/>
      <c r="P852" s="4"/>
      <c r="R852" s="27"/>
      <c r="T852" s="4"/>
      <c r="W852" s="4"/>
      <c r="X852" s="4"/>
      <c r="Y852" s="26"/>
    </row>
    <row r="853" spans="3:25" ht="20.100000000000001" customHeight="1" x14ac:dyDescent="0.3">
      <c r="C853" s="25"/>
      <c r="D853" s="26"/>
      <c r="G853" s="4"/>
      <c r="H853" s="4"/>
      <c r="I853" s="4"/>
      <c r="M853" s="26"/>
      <c r="O853" s="4"/>
      <c r="P853" s="4"/>
      <c r="R853" s="27"/>
      <c r="T853" s="4"/>
      <c r="W853" s="4"/>
      <c r="X853" s="4"/>
      <c r="Y853" s="26"/>
    </row>
    <row r="854" spans="3:25" ht="20.100000000000001" customHeight="1" x14ac:dyDescent="0.3">
      <c r="C854" s="25"/>
      <c r="D854" s="26"/>
      <c r="G854" s="4"/>
      <c r="H854" s="4"/>
      <c r="I854" s="4"/>
      <c r="M854" s="26"/>
      <c r="O854" s="4"/>
      <c r="P854" s="4"/>
      <c r="R854" s="27"/>
      <c r="T854" s="4"/>
      <c r="W854" s="4"/>
      <c r="X854" s="4"/>
      <c r="Y854" s="26"/>
    </row>
    <row r="855" spans="3:25" ht="20.100000000000001" customHeight="1" x14ac:dyDescent="0.3">
      <c r="C855" s="25"/>
      <c r="D855" s="26"/>
      <c r="G855" s="4"/>
      <c r="H855" s="4"/>
      <c r="I855" s="4"/>
      <c r="M855" s="26"/>
      <c r="O855" s="4"/>
      <c r="P855" s="4"/>
      <c r="R855" s="27"/>
      <c r="T855" s="4"/>
      <c r="W855" s="4"/>
      <c r="X855" s="4"/>
      <c r="Y855" s="26"/>
    </row>
    <row r="856" spans="3:25" ht="20.100000000000001" customHeight="1" x14ac:dyDescent="0.3">
      <c r="C856" s="25"/>
      <c r="D856" s="26"/>
      <c r="G856" s="4"/>
      <c r="H856" s="4"/>
      <c r="I856" s="4"/>
      <c r="M856" s="26"/>
      <c r="O856" s="4"/>
      <c r="P856" s="4"/>
      <c r="R856" s="27"/>
      <c r="T856" s="4"/>
      <c r="W856" s="4"/>
      <c r="X856" s="4"/>
      <c r="Y856" s="26"/>
    </row>
    <row r="857" spans="3:25" ht="20.100000000000001" customHeight="1" x14ac:dyDescent="0.3">
      <c r="C857" s="25"/>
      <c r="D857" s="26"/>
      <c r="G857" s="4"/>
      <c r="H857" s="4"/>
      <c r="I857" s="4"/>
      <c r="M857" s="26"/>
      <c r="O857" s="4"/>
      <c r="P857" s="4"/>
      <c r="R857" s="27"/>
      <c r="T857" s="4"/>
      <c r="W857" s="4"/>
      <c r="X857" s="4"/>
      <c r="Y857" s="26"/>
    </row>
    <row r="858" spans="3:25" ht="20.100000000000001" customHeight="1" x14ac:dyDescent="0.3">
      <c r="C858" s="25"/>
      <c r="D858" s="26"/>
      <c r="G858" s="4"/>
      <c r="H858" s="4"/>
      <c r="I858" s="4"/>
      <c r="M858" s="26"/>
      <c r="O858" s="4"/>
      <c r="P858" s="4"/>
      <c r="R858" s="27"/>
      <c r="T858" s="4"/>
      <c r="W858" s="4"/>
      <c r="X858" s="4"/>
      <c r="Y858" s="26"/>
    </row>
    <row r="859" spans="3:25" ht="20.100000000000001" customHeight="1" x14ac:dyDescent="0.3">
      <c r="C859" s="25"/>
      <c r="D859" s="26"/>
      <c r="G859" s="4"/>
      <c r="H859" s="4"/>
      <c r="I859" s="4"/>
      <c r="M859" s="26"/>
      <c r="O859" s="4"/>
      <c r="P859" s="4"/>
      <c r="R859" s="27"/>
      <c r="T859" s="4"/>
      <c r="W859" s="4"/>
      <c r="X859" s="4"/>
      <c r="Y859" s="26"/>
    </row>
    <row r="860" spans="3:25" ht="20.100000000000001" customHeight="1" x14ac:dyDescent="0.3">
      <c r="C860" s="25"/>
      <c r="D860" s="26"/>
      <c r="G860" s="4"/>
      <c r="H860" s="4"/>
      <c r="I860" s="4"/>
      <c r="M860" s="26"/>
      <c r="O860" s="4"/>
      <c r="P860" s="4"/>
      <c r="R860" s="27"/>
      <c r="T860" s="4"/>
      <c r="W860" s="4"/>
      <c r="X860" s="4"/>
      <c r="Y860" s="26"/>
    </row>
    <row r="861" spans="3:25" ht="20.100000000000001" customHeight="1" x14ac:dyDescent="0.3">
      <c r="C861" s="25"/>
      <c r="D861" s="26"/>
      <c r="G861" s="4"/>
      <c r="H861" s="4"/>
      <c r="I861" s="4"/>
      <c r="M861" s="26"/>
      <c r="O861" s="4"/>
      <c r="P861" s="4"/>
      <c r="R861" s="27"/>
      <c r="T861" s="4"/>
      <c r="W861" s="4"/>
      <c r="X861" s="4"/>
      <c r="Y861" s="26"/>
    </row>
    <row r="862" spans="3:25" ht="20.100000000000001" customHeight="1" x14ac:dyDescent="0.3">
      <c r="C862" s="25"/>
      <c r="D862" s="26"/>
      <c r="G862" s="4"/>
      <c r="H862" s="4"/>
      <c r="I862" s="4"/>
      <c r="M862" s="26"/>
      <c r="O862" s="4"/>
      <c r="P862" s="4"/>
      <c r="R862" s="27"/>
      <c r="T862" s="4"/>
      <c r="W862" s="4"/>
      <c r="X862" s="4"/>
      <c r="Y862" s="26"/>
    </row>
    <row r="863" spans="3:25" ht="20.100000000000001" customHeight="1" x14ac:dyDescent="0.3">
      <c r="C863" s="25"/>
      <c r="D863" s="26"/>
      <c r="G863" s="4"/>
      <c r="H863" s="4"/>
      <c r="I863" s="4"/>
      <c r="M863" s="26"/>
      <c r="O863" s="4"/>
      <c r="P863" s="4"/>
      <c r="R863" s="27"/>
      <c r="T863" s="4"/>
      <c r="W863" s="4"/>
      <c r="X863" s="4"/>
      <c r="Y863" s="26"/>
    </row>
    <row r="864" spans="3:25" ht="20.100000000000001" customHeight="1" x14ac:dyDescent="0.3">
      <c r="C864" s="25"/>
      <c r="D864" s="26"/>
      <c r="G864" s="4"/>
      <c r="H864" s="4"/>
      <c r="I864" s="4"/>
      <c r="M864" s="26"/>
      <c r="O864" s="4"/>
      <c r="P864" s="4"/>
      <c r="R864" s="27"/>
      <c r="T864" s="4"/>
      <c r="W864" s="4"/>
      <c r="X864" s="4"/>
      <c r="Y864" s="26"/>
    </row>
    <row r="865" spans="3:25" ht="20.100000000000001" customHeight="1" x14ac:dyDescent="0.3">
      <c r="C865" s="25"/>
      <c r="D865" s="26"/>
      <c r="G865" s="4"/>
      <c r="H865" s="4"/>
      <c r="I865" s="4"/>
      <c r="M865" s="26"/>
      <c r="O865" s="4"/>
      <c r="P865" s="4"/>
      <c r="R865" s="27"/>
      <c r="T865" s="4"/>
      <c r="W865" s="4"/>
      <c r="X865" s="4"/>
      <c r="Y865" s="26"/>
    </row>
    <row r="866" spans="3:25" ht="20.100000000000001" customHeight="1" x14ac:dyDescent="0.3">
      <c r="C866" s="25"/>
      <c r="D866" s="26"/>
      <c r="G866" s="4"/>
      <c r="H866" s="4"/>
      <c r="I866" s="4"/>
      <c r="M866" s="26"/>
      <c r="O866" s="4"/>
      <c r="P866" s="4"/>
      <c r="R866" s="27"/>
      <c r="T866" s="4"/>
      <c r="W866" s="4"/>
      <c r="X866" s="4"/>
      <c r="Y866" s="26"/>
    </row>
    <row r="867" spans="3:25" ht="20.100000000000001" customHeight="1" x14ac:dyDescent="0.3">
      <c r="C867" s="25"/>
      <c r="D867" s="26"/>
      <c r="G867" s="4"/>
      <c r="H867" s="4"/>
      <c r="I867" s="4"/>
      <c r="M867" s="26"/>
      <c r="O867" s="4"/>
      <c r="P867" s="4"/>
      <c r="R867" s="27"/>
      <c r="T867" s="4"/>
      <c r="W867" s="4"/>
      <c r="X867" s="4"/>
      <c r="Y867" s="26"/>
    </row>
    <row r="868" spans="3:25" ht="20.100000000000001" customHeight="1" x14ac:dyDescent="0.3">
      <c r="C868" s="25"/>
      <c r="D868" s="26"/>
      <c r="G868" s="4"/>
      <c r="H868" s="4"/>
      <c r="I868" s="4"/>
      <c r="M868" s="26"/>
      <c r="O868" s="4"/>
      <c r="P868" s="4"/>
      <c r="R868" s="27"/>
      <c r="T868" s="4"/>
      <c r="W868" s="4"/>
      <c r="X868" s="4"/>
      <c r="Y868" s="26"/>
    </row>
    <row r="869" spans="3:25" ht="20.100000000000001" customHeight="1" x14ac:dyDescent="0.3">
      <c r="C869" s="25"/>
      <c r="D869" s="26"/>
      <c r="G869" s="4"/>
      <c r="H869" s="4"/>
      <c r="I869" s="4"/>
      <c r="M869" s="26"/>
      <c r="O869" s="4"/>
      <c r="P869" s="4"/>
      <c r="R869" s="27"/>
      <c r="T869" s="4"/>
      <c r="W869" s="4"/>
      <c r="X869" s="4"/>
      <c r="Y869" s="26"/>
    </row>
    <row r="870" spans="3:25" ht="20.100000000000001" customHeight="1" x14ac:dyDescent="0.3">
      <c r="C870" s="25"/>
      <c r="D870" s="26"/>
      <c r="G870" s="4"/>
      <c r="H870" s="4"/>
      <c r="I870" s="4"/>
      <c r="M870" s="26"/>
      <c r="O870" s="4"/>
      <c r="P870" s="4"/>
      <c r="R870" s="27"/>
      <c r="T870" s="4"/>
      <c r="W870" s="4"/>
      <c r="X870" s="4"/>
      <c r="Y870" s="26"/>
    </row>
    <row r="871" spans="3:25" ht="20.100000000000001" customHeight="1" x14ac:dyDescent="0.3">
      <c r="C871" s="25"/>
      <c r="D871" s="26"/>
      <c r="G871" s="4"/>
      <c r="H871" s="4"/>
      <c r="I871" s="4"/>
      <c r="M871" s="26"/>
      <c r="O871" s="4"/>
      <c r="P871" s="4"/>
      <c r="R871" s="27"/>
      <c r="T871" s="4"/>
      <c r="W871" s="4"/>
      <c r="X871" s="4"/>
      <c r="Y871" s="26"/>
    </row>
    <row r="872" spans="3:25" ht="20.100000000000001" customHeight="1" x14ac:dyDescent="0.3">
      <c r="C872" s="25"/>
      <c r="D872" s="26"/>
      <c r="G872" s="4"/>
      <c r="H872" s="4"/>
      <c r="I872" s="4"/>
      <c r="M872" s="26"/>
      <c r="O872" s="4"/>
      <c r="P872" s="4"/>
      <c r="R872" s="27"/>
      <c r="T872" s="4"/>
      <c r="W872" s="4"/>
      <c r="X872" s="4"/>
      <c r="Y872" s="26"/>
    </row>
    <row r="873" spans="3:25" ht="20.100000000000001" customHeight="1" x14ac:dyDescent="0.3">
      <c r="C873" s="25"/>
      <c r="D873" s="26"/>
      <c r="G873" s="4"/>
      <c r="H873" s="4"/>
      <c r="I873" s="4"/>
      <c r="M873" s="26"/>
      <c r="O873" s="4"/>
      <c r="P873" s="4"/>
      <c r="R873" s="27"/>
      <c r="T873" s="4"/>
      <c r="W873" s="4"/>
      <c r="X873" s="4"/>
      <c r="Y873" s="26"/>
    </row>
    <row r="874" spans="3:25" ht="20.100000000000001" customHeight="1" x14ac:dyDescent="0.3">
      <c r="C874" s="25"/>
      <c r="D874" s="26"/>
      <c r="G874" s="4"/>
      <c r="H874" s="4"/>
      <c r="I874" s="4"/>
      <c r="M874" s="26"/>
      <c r="O874" s="4"/>
      <c r="P874" s="4"/>
      <c r="R874" s="27"/>
      <c r="T874" s="4"/>
      <c r="W874" s="4"/>
      <c r="X874" s="4"/>
      <c r="Y874" s="26"/>
    </row>
    <row r="875" spans="3:25" ht="20.100000000000001" customHeight="1" x14ac:dyDescent="0.3">
      <c r="C875" s="25"/>
      <c r="D875" s="26"/>
      <c r="G875" s="4"/>
      <c r="H875" s="4"/>
      <c r="I875" s="4"/>
      <c r="M875" s="26"/>
      <c r="O875" s="4"/>
      <c r="P875" s="4"/>
      <c r="R875" s="27"/>
      <c r="T875" s="4"/>
      <c r="W875" s="4"/>
      <c r="X875" s="4"/>
      <c r="Y875" s="26"/>
    </row>
    <row r="876" spans="3:25" ht="20.100000000000001" customHeight="1" x14ac:dyDescent="0.3">
      <c r="C876" s="25"/>
      <c r="D876" s="26"/>
      <c r="G876" s="4"/>
      <c r="H876" s="4"/>
      <c r="I876" s="4"/>
      <c r="M876" s="26"/>
      <c r="O876" s="4"/>
      <c r="P876" s="4"/>
      <c r="R876" s="27"/>
      <c r="T876" s="4"/>
      <c r="W876" s="4"/>
      <c r="X876" s="4"/>
      <c r="Y876" s="26"/>
    </row>
    <row r="877" spans="3:25" ht="20.100000000000001" customHeight="1" x14ac:dyDescent="0.3">
      <c r="C877" s="25"/>
      <c r="D877" s="26"/>
      <c r="G877" s="4"/>
      <c r="H877" s="4"/>
      <c r="I877" s="4"/>
      <c r="M877" s="26"/>
      <c r="O877" s="4"/>
      <c r="P877" s="4"/>
      <c r="R877" s="27"/>
      <c r="T877" s="4"/>
      <c r="W877" s="4"/>
      <c r="X877" s="4"/>
      <c r="Y877" s="26"/>
    </row>
    <row r="878" spans="3:25" ht="20.100000000000001" customHeight="1" x14ac:dyDescent="0.3">
      <c r="C878" s="25"/>
      <c r="D878" s="26"/>
      <c r="G878" s="4"/>
      <c r="H878" s="4"/>
      <c r="I878" s="4"/>
      <c r="M878" s="26"/>
      <c r="O878" s="4"/>
      <c r="P878" s="4"/>
      <c r="R878" s="27"/>
      <c r="T878" s="4"/>
      <c r="W878" s="4"/>
      <c r="X878" s="4"/>
      <c r="Y878" s="26"/>
    </row>
    <row r="879" spans="3:25" ht="20.100000000000001" customHeight="1" x14ac:dyDescent="0.3">
      <c r="C879" s="25"/>
      <c r="D879" s="26"/>
      <c r="G879" s="4"/>
      <c r="H879" s="4"/>
      <c r="I879" s="4"/>
      <c r="M879" s="26"/>
      <c r="O879" s="4"/>
      <c r="P879" s="4"/>
      <c r="R879" s="27"/>
      <c r="T879" s="4"/>
      <c r="W879" s="4"/>
      <c r="X879" s="4"/>
      <c r="Y879" s="26"/>
    </row>
    <row r="880" spans="3:25" ht="20.100000000000001" customHeight="1" x14ac:dyDescent="0.3">
      <c r="C880" s="25"/>
      <c r="D880" s="26"/>
      <c r="G880" s="4"/>
      <c r="H880" s="4"/>
      <c r="I880" s="4"/>
      <c r="M880" s="26"/>
      <c r="O880" s="4"/>
      <c r="P880" s="4"/>
      <c r="R880" s="27"/>
      <c r="T880" s="4"/>
      <c r="W880" s="4"/>
      <c r="X880" s="4"/>
      <c r="Y880" s="26"/>
    </row>
    <row r="881" spans="3:25" ht="20.100000000000001" customHeight="1" x14ac:dyDescent="0.3">
      <c r="C881" s="25"/>
      <c r="D881" s="26"/>
      <c r="G881" s="4"/>
      <c r="H881" s="4"/>
      <c r="I881" s="4"/>
      <c r="M881" s="26"/>
      <c r="O881" s="4"/>
      <c r="P881" s="4"/>
      <c r="R881" s="27"/>
      <c r="T881" s="4"/>
      <c r="W881" s="4"/>
      <c r="X881" s="4"/>
      <c r="Y881" s="26"/>
    </row>
    <row r="882" spans="3:25" ht="20.100000000000001" customHeight="1" x14ac:dyDescent="0.3">
      <c r="C882" s="25"/>
      <c r="D882" s="26"/>
      <c r="G882" s="4"/>
      <c r="H882" s="4"/>
      <c r="I882" s="4"/>
      <c r="M882" s="26"/>
      <c r="O882" s="4"/>
      <c r="P882" s="4"/>
      <c r="R882" s="27"/>
      <c r="T882" s="4"/>
      <c r="W882" s="4"/>
      <c r="X882" s="4"/>
      <c r="Y882" s="26"/>
    </row>
    <row r="883" spans="3:25" ht="20.100000000000001" customHeight="1" x14ac:dyDescent="0.3">
      <c r="C883" s="25"/>
      <c r="D883" s="26"/>
      <c r="G883" s="4"/>
      <c r="H883" s="4"/>
      <c r="I883" s="4"/>
      <c r="M883" s="26"/>
      <c r="O883" s="4"/>
      <c r="P883" s="4"/>
      <c r="R883" s="27"/>
      <c r="T883" s="4"/>
      <c r="W883" s="4"/>
      <c r="X883" s="4"/>
      <c r="Y883" s="26"/>
    </row>
    <row r="884" spans="3:25" ht="20.100000000000001" customHeight="1" x14ac:dyDescent="0.3">
      <c r="C884" s="25"/>
      <c r="D884" s="26"/>
      <c r="G884" s="4"/>
      <c r="H884" s="4"/>
      <c r="I884" s="4"/>
      <c r="M884" s="26"/>
      <c r="O884" s="4"/>
      <c r="P884" s="4"/>
      <c r="R884" s="27"/>
      <c r="T884" s="4"/>
      <c r="W884" s="4"/>
      <c r="X884" s="4"/>
      <c r="Y884" s="26"/>
    </row>
    <row r="885" spans="3:25" ht="20.100000000000001" customHeight="1" x14ac:dyDescent="0.3">
      <c r="C885" s="25"/>
      <c r="D885" s="26"/>
      <c r="G885" s="4"/>
      <c r="H885" s="4"/>
      <c r="I885" s="4"/>
      <c r="M885" s="26"/>
      <c r="O885" s="4"/>
      <c r="P885" s="4"/>
      <c r="R885" s="27"/>
      <c r="T885" s="4"/>
      <c r="W885" s="4"/>
      <c r="X885" s="4"/>
      <c r="Y885" s="26"/>
    </row>
    <row r="886" spans="3:25" ht="20.100000000000001" customHeight="1" x14ac:dyDescent="0.3">
      <c r="C886" s="25"/>
      <c r="D886" s="26"/>
      <c r="G886" s="4"/>
      <c r="H886" s="4"/>
      <c r="I886" s="4"/>
      <c r="M886" s="26"/>
      <c r="O886" s="4"/>
      <c r="P886" s="4"/>
      <c r="R886" s="27"/>
      <c r="T886" s="4"/>
      <c r="W886" s="4"/>
      <c r="X886" s="4"/>
      <c r="Y886" s="26"/>
    </row>
    <row r="887" spans="3:25" ht="20.100000000000001" customHeight="1" x14ac:dyDescent="0.3">
      <c r="C887" s="25"/>
      <c r="D887" s="26"/>
      <c r="G887" s="4"/>
      <c r="H887" s="4"/>
      <c r="I887" s="4"/>
      <c r="M887" s="26"/>
      <c r="O887" s="4"/>
      <c r="P887" s="4"/>
      <c r="R887" s="27"/>
      <c r="T887" s="4"/>
      <c r="W887" s="4"/>
      <c r="X887" s="4"/>
      <c r="Y887" s="26"/>
    </row>
    <row r="888" spans="3:25" ht="20.100000000000001" customHeight="1" x14ac:dyDescent="0.3">
      <c r="C888" s="25"/>
      <c r="D888" s="26"/>
      <c r="G888" s="4"/>
      <c r="H888" s="4"/>
      <c r="I888" s="4"/>
      <c r="M888" s="26"/>
      <c r="O888" s="4"/>
      <c r="P888" s="4"/>
      <c r="R888" s="27"/>
      <c r="T888" s="4"/>
      <c r="W888" s="4"/>
      <c r="X888" s="4"/>
      <c r="Y888" s="26"/>
    </row>
    <row r="889" spans="3:25" ht="20.100000000000001" customHeight="1" x14ac:dyDescent="0.3">
      <c r="C889" s="25"/>
      <c r="D889" s="26"/>
      <c r="G889" s="4"/>
      <c r="H889" s="4"/>
      <c r="I889" s="4"/>
      <c r="M889" s="26"/>
      <c r="O889" s="4"/>
      <c r="P889" s="4"/>
      <c r="R889" s="27"/>
      <c r="T889" s="4"/>
      <c r="W889" s="4"/>
      <c r="X889" s="4"/>
      <c r="Y889" s="26"/>
    </row>
    <row r="890" spans="3:25" ht="20.100000000000001" customHeight="1" x14ac:dyDescent="0.3">
      <c r="C890" s="25"/>
      <c r="D890" s="26"/>
      <c r="G890" s="4"/>
      <c r="H890" s="4"/>
      <c r="I890" s="4"/>
      <c r="M890" s="26"/>
      <c r="O890" s="4"/>
      <c r="P890" s="4"/>
      <c r="R890" s="27"/>
      <c r="T890" s="4"/>
      <c r="W890" s="4"/>
      <c r="X890" s="4"/>
      <c r="Y890" s="26"/>
    </row>
    <row r="891" spans="3:25" ht="20.100000000000001" customHeight="1" x14ac:dyDescent="0.3">
      <c r="C891" s="25"/>
      <c r="D891" s="26"/>
      <c r="G891" s="4"/>
      <c r="H891" s="4"/>
      <c r="I891" s="4"/>
      <c r="M891" s="26"/>
      <c r="O891" s="4"/>
      <c r="P891" s="4"/>
      <c r="R891" s="27"/>
      <c r="T891" s="4"/>
      <c r="W891" s="4"/>
      <c r="X891" s="4"/>
      <c r="Y891" s="26"/>
    </row>
    <row r="892" spans="3:25" ht="20.100000000000001" customHeight="1" x14ac:dyDescent="0.3">
      <c r="C892" s="25"/>
      <c r="D892" s="26"/>
      <c r="G892" s="4"/>
      <c r="H892" s="4"/>
      <c r="I892" s="4"/>
      <c r="M892" s="26"/>
      <c r="O892" s="4"/>
      <c r="P892" s="4"/>
      <c r="R892" s="27"/>
      <c r="T892" s="4"/>
      <c r="W892" s="4"/>
      <c r="X892" s="4"/>
      <c r="Y892" s="26"/>
    </row>
    <row r="893" spans="3:25" ht="20.100000000000001" customHeight="1" x14ac:dyDescent="0.3">
      <c r="C893" s="25"/>
      <c r="D893" s="26"/>
      <c r="G893" s="4"/>
      <c r="H893" s="4"/>
      <c r="I893" s="4"/>
      <c r="M893" s="26"/>
      <c r="O893" s="4"/>
      <c r="P893" s="4"/>
      <c r="R893" s="27"/>
      <c r="T893" s="4"/>
      <c r="W893" s="4"/>
      <c r="X893" s="4"/>
      <c r="Y893" s="26"/>
    </row>
    <row r="894" spans="3:25" ht="20.100000000000001" customHeight="1" x14ac:dyDescent="0.3">
      <c r="C894" s="25"/>
      <c r="D894" s="26"/>
      <c r="G894" s="4"/>
      <c r="H894" s="4"/>
      <c r="I894" s="4"/>
      <c r="M894" s="26"/>
      <c r="O894" s="4"/>
      <c r="P894" s="4"/>
      <c r="R894" s="27"/>
      <c r="T894" s="4"/>
      <c r="W894" s="4"/>
      <c r="X894" s="4"/>
      <c r="Y894" s="26"/>
    </row>
    <row r="895" spans="3:25" ht="20.100000000000001" customHeight="1" x14ac:dyDescent="0.3">
      <c r="C895" s="25"/>
      <c r="D895" s="26"/>
      <c r="G895" s="4"/>
      <c r="H895" s="4"/>
      <c r="I895" s="4"/>
      <c r="M895" s="26"/>
      <c r="O895" s="4"/>
      <c r="P895" s="4"/>
      <c r="R895" s="27"/>
      <c r="T895" s="4"/>
      <c r="W895" s="4"/>
      <c r="X895" s="4"/>
      <c r="Y895" s="26"/>
    </row>
    <row r="896" spans="3:25" ht="20.100000000000001" customHeight="1" x14ac:dyDescent="0.3">
      <c r="C896" s="25"/>
      <c r="D896" s="26"/>
      <c r="G896" s="4"/>
      <c r="H896" s="4"/>
      <c r="I896" s="4"/>
      <c r="M896" s="26"/>
      <c r="O896" s="4"/>
      <c r="P896" s="4"/>
      <c r="R896" s="27"/>
      <c r="T896" s="4"/>
      <c r="W896" s="4"/>
      <c r="X896" s="4"/>
      <c r="Y896" s="26"/>
    </row>
    <row r="897" spans="3:25" ht="20.100000000000001" customHeight="1" x14ac:dyDescent="0.3">
      <c r="C897" s="25"/>
      <c r="D897" s="26"/>
      <c r="G897" s="4"/>
      <c r="H897" s="4"/>
      <c r="I897" s="4"/>
      <c r="M897" s="26"/>
      <c r="O897" s="4"/>
      <c r="P897" s="4"/>
      <c r="R897" s="27"/>
      <c r="T897" s="4"/>
      <c r="W897" s="4"/>
      <c r="X897" s="4"/>
      <c r="Y897" s="26"/>
    </row>
    <row r="898" spans="3:25" ht="20.100000000000001" customHeight="1" x14ac:dyDescent="0.3">
      <c r="C898" s="25"/>
      <c r="D898" s="26"/>
      <c r="G898" s="4"/>
      <c r="H898" s="4"/>
      <c r="I898" s="4"/>
      <c r="M898" s="26"/>
      <c r="O898" s="4"/>
      <c r="P898" s="4"/>
      <c r="R898" s="27"/>
      <c r="T898" s="4"/>
      <c r="W898" s="4"/>
      <c r="X898" s="4"/>
      <c r="Y898" s="26"/>
    </row>
    <row r="899" spans="3:25" ht="20.100000000000001" customHeight="1" x14ac:dyDescent="0.3">
      <c r="C899" s="25"/>
      <c r="D899" s="26"/>
      <c r="G899" s="4"/>
      <c r="H899" s="4"/>
      <c r="I899" s="4"/>
      <c r="M899" s="26"/>
      <c r="O899" s="4"/>
      <c r="P899" s="4"/>
      <c r="R899" s="27"/>
      <c r="T899" s="4"/>
      <c r="W899" s="4"/>
      <c r="X899" s="4"/>
      <c r="Y899" s="26"/>
    </row>
    <row r="900" spans="3:25" ht="20.100000000000001" customHeight="1" x14ac:dyDescent="0.3">
      <c r="C900" s="25"/>
      <c r="D900" s="26"/>
      <c r="G900" s="4"/>
      <c r="H900" s="4"/>
      <c r="I900" s="4"/>
      <c r="M900" s="26"/>
      <c r="O900" s="4"/>
      <c r="P900" s="4"/>
      <c r="R900" s="27"/>
      <c r="T900" s="4"/>
      <c r="W900" s="4"/>
      <c r="X900" s="4"/>
      <c r="Y900" s="26"/>
    </row>
    <row r="901" spans="3:25" ht="20.100000000000001" customHeight="1" x14ac:dyDescent="0.3">
      <c r="C901" s="25"/>
      <c r="D901" s="26"/>
      <c r="G901" s="4"/>
      <c r="H901" s="4"/>
      <c r="I901" s="4"/>
      <c r="M901" s="26"/>
      <c r="O901" s="4"/>
      <c r="P901" s="4"/>
      <c r="R901" s="27"/>
      <c r="T901" s="4"/>
      <c r="W901" s="4"/>
      <c r="X901" s="4"/>
      <c r="Y901" s="26"/>
    </row>
    <row r="902" spans="3:25" ht="20.100000000000001" customHeight="1" x14ac:dyDescent="0.3">
      <c r="C902" s="25"/>
      <c r="D902" s="26"/>
      <c r="G902" s="4"/>
      <c r="H902" s="4"/>
      <c r="I902" s="4"/>
      <c r="M902" s="26"/>
      <c r="O902" s="4"/>
      <c r="P902" s="4"/>
      <c r="R902" s="27"/>
      <c r="T902" s="4"/>
      <c r="W902" s="4"/>
      <c r="X902" s="4"/>
      <c r="Y902" s="26"/>
    </row>
    <row r="903" spans="3:25" ht="20.100000000000001" customHeight="1" x14ac:dyDescent="0.3">
      <c r="C903" s="25"/>
      <c r="D903" s="26"/>
      <c r="G903" s="4"/>
      <c r="H903" s="4"/>
      <c r="I903" s="4"/>
      <c r="M903" s="26"/>
      <c r="O903" s="4"/>
      <c r="P903" s="4"/>
      <c r="R903" s="27"/>
      <c r="T903" s="4"/>
      <c r="W903" s="4"/>
      <c r="X903" s="4"/>
      <c r="Y903" s="26"/>
    </row>
    <row r="904" spans="3:25" ht="20.100000000000001" customHeight="1" x14ac:dyDescent="0.3">
      <c r="C904" s="25"/>
      <c r="D904" s="26"/>
      <c r="G904" s="4"/>
      <c r="H904" s="4"/>
      <c r="I904" s="4"/>
      <c r="M904" s="26"/>
      <c r="O904" s="4"/>
      <c r="P904" s="4"/>
      <c r="R904" s="27"/>
      <c r="T904" s="4"/>
      <c r="W904" s="4"/>
      <c r="X904" s="4"/>
      <c r="Y904" s="26"/>
    </row>
    <row r="905" spans="3:25" ht="20.100000000000001" customHeight="1" x14ac:dyDescent="0.3">
      <c r="C905" s="25"/>
      <c r="D905" s="26"/>
      <c r="G905" s="4"/>
      <c r="H905" s="4"/>
      <c r="I905" s="4"/>
      <c r="M905" s="26"/>
      <c r="O905" s="4"/>
      <c r="P905" s="4"/>
      <c r="R905" s="27"/>
      <c r="T905" s="4"/>
      <c r="W905" s="4"/>
      <c r="X905" s="4"/>
      <c r="Y905" s="26"/>
    </row>
    <row r="906" spans="3:25" ht="20.100000000000001" customHeight="1" x14ac:dyDescent="0.3">
      <c r="C906" s="25"/>
      <c r="D906" s="26"/>
      <c r="G906" s="4"/>
      <c r="H906" s="4"/>
      <c r="I906" s="4"/>
      <c r="M906" s="26"/>
      <c r="O906" s="4"/>
      <c r="P906" s="4"/>
      <c r="R906" s="27"/>
      <c r="T906" s="4"/>
      <c r="W906" s="4"/>
      <c r="X906" s="4"/>
      <c r="Y906" s="26"/>
    </row>
    <row r="907" spans="3:25" ht="20.100000000000001" customHeight="1" x14ac:dyDescent="0.3">
      <c r="C907" s="25"/>
      <c r="D907" s="26"/>
      <c r="G907" s="4"/>
      <c r="H907" s="4"/>
      <c r="I907" s="4"/>
      <c r="M907" s="26"/>
      <c r="O907" s="4"/>
      <c r="P907" s="4"/>
      <c r="R907" s="27"/>
      <c r="T907" s="4"/>
      <c r="W907" s="4"/>
      <c r="X907" s="4"/>
      <c r="Y907" s="26"/>
    </row>
    <row r="908" spans="3:25" ht="20.100000000000001" customHeight="1" x14ac:dyDescent="0.3">
      <c r="C908" s="25"/>
      <c r="D908" s="26"/>
      <c r="G908" s="4"/>
      <c r="H908" s="4"/>
      <c r="I908" s="4"/>
      <c r="M908" s="26"/>
      <c r="O908" s="4"/>
      <c r="P908" s="4"/>
      <c r="R908" s="27"/>
      <c r="T908" s="4"/>
      <c r="W908" s="4"/>
      <c r="X908" s="4"/>
      <c r="Y908" s="26"/>
    </row>
    <row r="909" spans="3:25" ht="20.100000000000001" customHeight="1" x14ac:dyDescent="0.3">
      <c r="C909" s="25"/>
      <c r="D909" s="26"/>
      <c r="G909" s="4"/>
      <c r="H909" s="4"/>
      <c r="I909" s="4"/>
      <c r="M909" s="26"/>
      <c r="O909" s="4"/>
      <c r="P909" s="4"/>
      <c r="R909" s="27"/>
      <c r="T909" s="4"/>
      <c r="W909" s="4"/>
      <c r="X909" s="4"/>
      <c r="Y909" s="26"/>
    </row>
    <row r="910" spans="3:25" ht="20.100000000000001" customHeight="1" x14ac:dyDescent="0.3">
      <c r="C910" s="25"/>
      <c r="D910" s="26"/>
      <c r="G910" s="4"/>
      <c r="H910" s="4"/>
      <c r="I910" s="4"/>
      <c r="M910" s="26"/>
      <c r="O910" s="4"/>
      <c r="P910" s="4"/>
      <c r="R910" s="27"/>
      <c r="T910" s="4"/>
      <c r="W910" s="4"/>
      <c r="X910" s="4"/>
      <c r="Y910" s="26"/>
    </row>
    <row r="911" spans="3:25" ht="20.100000000000001" customHeight="1" x14ac:dyDescent="0.3">
      <c r="C911" s="25"/>
      <c r="D911" s="26"/>
      <c r="G911" s="4"/>
      <c r="H911" s="4"/>
      <c r="I911" s="4"/>
      <c r="M911" s="26"/>
      <c r="O911" s="4"/>
      <c r="P911" s="4"/>
      <c r="R911" s="27"/>
      <c r="T911" s="4"/>
      <c r="W911" s="4"/>
      <c r="X911" s="4"/>
      <c r="Y911" s="26"/>
    </row>
    <row r="912" spans="3:25" ht="20.100000000000001" customHeight="1" x14ac:dyDescent="0.3">
      <c r="C912" s="25"/>
      <c r="D912" s="26"/>
      <c r="G912" s="4"/>
      <c r="H912" s="4"/>
      <c r="I912" s="4"/>
      <c r="M912" s="26"/>
      <c r="O912" s="4"/>
      <c r="P912" s="4"/>
      <c r="R912" s="27"/>
      <c r="T912" s="4"/>
      <c r="W912" s="4"/>
      <c r="X912" s="4"/>
      <c r="Y912" s="26"/>
    </row>
    <row r="913" spans="3:25" ht="20.100000000000001" customHeight="1" x14ac:dyDescent="0.3">
      <c r="C913" s="25"/>
      <c r="D913" s="26"/>
      <c r="G913" s="4"/>
      <c r="H913" s="4"/>
      <c r="I913" s="4"/>
      <c r="M913" s="26"/>
      <c r="O913" s="4"/>
      <c r="P913" s="4"/>
      <c r="R913" s="27"/>
      <c r="T913" s="4"/>
      <c r="W913" s="4"/>
      <c r="X913" s="4"/>
      <c r="Y913" s="26"/>
    </row>
    <row r="914" spans="3:25" ht="20.100000000000001" customHeight="1" x14ac:dyDescent="0.3">
      <c r="C914" s="25"/>
      <c r="D914" s="26"/>
      <c r="G914" s="4"/>
      <c r="H914" s="4"/>
      <c r="I914" s="4"/>
      <c r="M914" s="26"/>
      <c r="O914" s="4"/>
      <c r="P914" s="4"/>
      <c r="R914" s="27"/>
      <c r="T914" s="4"/>
      <c r="W914" s="4"/>
      <c r="X914" s="4"/>
      <c r="Y914" s="26"/>
    </row>
    <row r="915" spans="3:25" ht="20.100000000000001" customHeight="1" x14ac:dyDescent="0.3">
      <c r="C915" s="25"/>
      <c r="D915" s="26"/>
      <c r="G915" s="4"/>
      <c r="H915" s="4"/>
      <c r="I915" s="4"/>
      <c r="M915" s="26"/>
      <c r="O915" s="4"/>
      <c r="P915" s="4"/>
      <c r="R915" s="27"/>
      <c r="T915" s="4"/>
      <c r="W915" s="4"/>
      <c r="X915" s="4"/>
      <c r="Y915" s="26"/>
    </row>
    <row r="916" spans="3:25" ht="20.100000000000001" customHeight="1" x14ac:dyDescent="0.3">
      <c r="C916" s="25"/>
      <c r="D916" s="26"/>
      <c r="G916" s="4"/>
      <c r="H916" s="4"/>
      <c r="I916" s="4"/>
      <c r="M916" s="26"/>
      <c r="O916" s="4"/>
      <c r="P916" s="4"/>
      <c r="R916" s="27"/>
      <c r="T916" s="4"/>
      <c r="W916" s="4"/>
      <c r="X916" s="4"/>
      <c r="Y916" s="26"/>
    </row>
    <row r="917" spans="3:25" ht="20.100000000000001" customHeight="1" x14ac:dyDescent="0.3">
      <c r="C917" s="25"/>
      <c r="D917" s="26"/>
      <c r="G917" s="4"/>
      <c r="H917" s="4"/>
      <c r="I917" s="4"/>
      <c r="M917" s="26"/>
      <c r="O917" s="4"/>
      <c r="P917" s="4"/>
      <c r="R917" s="27"/>
      <c r="T917" s="4"/>
      <c r="W917" s="4"/>
      <c r="X917" s="4"/>
      <c r="Y917" s="26"/>
    </row>
    <row r="918" spans="3:25" ht="20.100000000000001" customHeight="1" x14ac:dyDescent="0.3">
      <c r="C918" s="25"/>
      <c r="D918" s="26"/>
      <c r="G918" s="4"/>
      <c r="H918" s="4"/>
      <c r="I918" s="4"/>
      <c r="M918" s="26"/>
      <c r="O918" s="4"/>
      <c r="P918" s="4"/>
      <c r="R918" s="27"/>
      <c r="T918" s="4"/>
      <c r="W918" s="4"/>
      <c r="X918" s="4"/>
      <c r="Y918" s="26"/>
    </row>
    <row r="919" spans="3:25" ht="20.100000000000001" customHeight="1" x14ac:dyDescent="0.3">
      <c r="C919" s="25"/>
      <c r="D919" s="26"/>
      <c r="G919" s="4"/>
      <c r="H919" s="4"/>
      <c r="I919" s="4"/>
      <c r="M919" s="26"/>
      <c r="O919" s="4"/>
      <c r="P919" s="4"/>
      <c r="R919" s="27"/>
      <c r="T919" s="4"/>
      <c r="W919" s="4"/>
      <c r="X919" s="4"/>
      <c r="Y919" s="26"/>
    </row>
    <row r="920" spans="3:25" ht="20.100000000000001" customHeight="1" x14ac:dyDescent="0.3">
      <c r="C920" s="25"/>
      <c r="D920" s="26"/>
      <c r="G920" s="4"/>
      <c r="H920" s="4"/>
      <c r="I920" s="4"/>
      <c r="M920" s="26"/>
      <c r="O920" s="4"/>
      <c r="P920" s="4"/>
      <c r="R920" s="27"/>
      <c r="T920" s="4"/>
      <c r="W920" s="4"/>
      <c r="X920" s="4"/>
      <c r="Y920" s="26"/>
    </row>
    <row r="921" spans="3:25" ht="20.100000000000001" customHeight="1" x14ac:dyDescent="0.3">
      <c r="C921" s="25"/>
      <c r="D921" s="26"/>
      <c r="G921" s="4"/>
      <c r="H921" s="4"/>
      <c r="I921" s="4"/>
      <c r="M921" s="26"/>
      <c r="O921" s="4"/>
      <c r="P921" s="4"/>
      <c r="R921" s="27"/>
      <c r="T921" s="4"/>
      <c r="W921" s="4"/>
      <c r="X921" s="4"/>
      <c r="Y921" s="26"/>
    </row>
    <row r="922" spans="3:25" ht="20.100000000000001" customHeight="1" x14ac:dyDescent="0.3">
      <c r="C922" s="25"/>
      <c r="D922" s="26"/>
      <c r="G922" s="4"/>
      <c r="H922" s="4"/>
      <c r="I922" s="4"/>
      <c r="M922" s="26"/>
      <c r="O922" s="4"/>
      <c r="P922" s="4"/>
      <c r="R922" s="27"/>
      <c r="T922" s="4"/>
      <c r="W922" s="4"/>
      <c r="X922" s="4"/>
      <c r="Y922" s="26"/>
    </row>
    <row r="923" spans="3:25" ht="20.100000000000001" customHeight="1" x14ac:dyDescent="0.3">
      <c r="C923" s="25"/>
      <c r="D923" s="26"/>
      <c r="G923" s="4"/>
      <c r="H923" s="4"/>
      <c r="I923" s="4"/>
      <c r="M923" s="26"/>
      <c r="O923" s="4"/>
      <c r="P923" s="4"/>
      <c r="R923" s="27"/>
      <c r="T923" s="4"/>
      <c r="W923" s="4"/>
      <c r="X923" s="4"/>
      <c r="Y923" s="26"/>
    </row>
    <row r="924" spans="3:25" ht="20.100000000000001" customHeight="1" x14ac:dyDescent="0.3">
      <c r="C924" s="25"/>
      <c r="D924" s="26"/>
      <c r="G924" s="4"/>
      <c r="H924" s="4"/>
      <c r="I924" s="4"/>
      <c r="M924" s="26"/>
      <c r="O924" s="4"/>
      <c r="P924" s="4"/>
      <c r="R924" s="27"/>
      <c r="T924" s="4"/>
      <c r="W924" s="4"/>
      <c r="X924" s="4"/>
      <c r="Y924" s="26"/>
    </row>
    <row r="925" spans="3:25" ht="20.100000000000001" customHeight="1" x14ac:dyDescent="0.3">
      <c r="C925" s="25"/>
      <c r="D925" s="26"/>
      <c r="G925" s="4"/>
      <c r="H925" s="4"/>
      <c r="I925" s="4"/>
      <c r="M925" s="26"/>
      <c r="O925" s="4"/>
      <c r="P925" s="4"/>
      <c r="R925" s="27"/>
      <c r="T925" s="4"/>
      <c r="W925" s="4"/>
      <c r="X925" s="4"/>
      <c r="Y925" s="26"/>
    </row>
    <row r="926" spans="3:25" ht="20.100000000000001" customHeight="1" x14ac:dyDescent="0.3">
      <c r="C926" s="25"/>
      <c r="D926" s="26"/>
      <c r="G926" s="4"/>
      <c r="H926" s="4"/>
      <c r="I926" s="4"/>
      <c r="M926" s="26"/>
      <c r="O926" s="4"/>
      <c r="P926" s="4"/>
      <c r="R926" s="27"/>
      <c r="T926" s="4"/>
      <c r="W926" s="4"/>
      <c r="X926" s="4"/>
      <c r="Y926" s="26"/>
    </row>
    <row r="927" spans="3:25" ht="20.100000000000001" customHeight="1" x14ac:dyDescent="0.3">
      <c r="C927" s="25"/>
      <c r="D927" s="26"/>
      <c r="G927" s="4"/>
      <c r="H927" s="4"/>
      <c r="I927" s="4"/>
      <c r="M927" s="26"/>
      <c r="O927" s="4"/>
      <c r="P927" s="4"/>
      <c r="R927" s="27"/>
      <c r="T927" s="4"/>
      <c r="W927" s="4"/>
      <c r="X927" s="4"/>
      <c r="Y927" s="26"/>
    </row>
    <row r="928" spans="3:25" ht="20.100000000000001" customHeight="1" x14ac:dyDescent="0.3">
      <c r="C928" s="25"/>
      <c r="D928" s="26"/>
      <c r="G928" s="4"/>
      <c r="H928" s="4"/>
      <c r="I928" s="4"/>
      <c r="M928" s="26"/>
      <c r="O928" s="4"/>
      <c r="P928" s="4"/>
      <c r="R928" s="27"/>
      <c r="T928" s="4"/>
      <c r="W928" s="4"/>
      <c r="X928" s="4"/>
      <c r="Y928" s="26"/>
    </row>
    <row r="929" spans="3:25" ht="20.100000000000001" customHeight="1" x14ac:dyDescent="0.3">
      <c r="C929" s="25"/>
      <c r="D929" s="26"/>
      <c r="G929" s="4"/>
      <c r="H929" s="4"/>
      <c r="I929" s="4"/>
      <c r="M929" s="26"/>
      <c r="O929" s="4"/>
      <c r="P929" s="4"/>
      <c r="R929" s="27"/>
      <c r="T929" s="4"/>
      <c r="W929" s="4"/>
      <c r="X929" s="4"/>
      <c r="Y929" s="26"/>
    </row>
    <row r="930" spans="3:25" ht="20.100000000000001" customHeight="1" x14ac:dyDescent="0.3">
      <c r="C930" s="25"/>
      <c r="D930" s="26"/>
      <c r="G930" s="4"/>
      <c r="H930" s="4"/>
      <c r="I930" s="4"/>
      <c r="M930" s="26"/>
      <c r="O930" s="4"/>
      <c r="P930" s="4"/>
      <c r="R930" s="27"/>
      <c r="T930" s="4"/>
      <c r="W930" s="4"/>
      <c r="X930" s="4"/>
      <c r="Y930" s="26"/>
    </row>
    <row r="931" spans="3:25" ht="20.100000000000001" customHeight="1" x14ac:dyDescent="0.3">
      <c r="C931" s="25"/>
      <c r="D931" s="26"/>
      <c r="G931" s="4"/>
      <c r="H931" s="4"/>
      <c r="I931" s="4"/>
      <c r="M931" s="26"/>
      <c r="O931" s="4"/>
      <c r="P931" s="4"/>
      <c r="R931" s="27"/>
      <c r="T931" s="4"/>
      <c r="W931" s="4"/>
      <c r="X931" s="4"/>
      <c r="Y931" s="26"/>
    </row>
    <row r="932" spans="3:25" ht="20.100000000000001" customHeight="1" x14ac:dyDescent="0.3">
      <c r="C932" s="25"/>
      <c r="D932" s="26"/>
      <c r="G932" s="4"/>
      <c r="H932" s="4"/>
      <c r="I932" s="4"/>
      <c r="M932" s="26"/>
      <c r="O932" s="4"/>
      <c r="P932" s="4"/>
      <c r="R932" s="27"/>
      <c r="T932" s="4"/>
      <c r="W932" s="4"/>
      <c r="X932" s="4"/>
      <c r="Y932" s="26"/>
    </row>
    <row r="933" spans="3:25" ht="20.100000000000001" customHeight="1" x14ac:dyDescent="0.3">
      <c r="C933" s="25"/>
      <c r="D933" s="26"/>
      <c r="G933" s="4"/>
      <c r="H933" s="4"/>
      <c r="I933" s="4"/>
      <c r="M933" s="26"/>
      <c r="O933" s="4"/>
      <c r="P933" s="4"/>
      <c r="R933" s="27"/>
      <c r="T933" s="4"/>
      <c r="W933" s="4"/>
      <c r="X933" s="4"/>
      <c r="Y933" s="26"/>
    </row>
    <row r="934" spans="3:25" ht="20.100000000000001" customHeight="1" x14ac:dyDescent="0.3">
      <c r="C934" s="25"/>
      <c r="D934" s="26"/>
      <c r="G934" s="4"/>
      <c r="H934" s="4"/>
      <c r="I934" s="4"/>
      <c r="M934" s="26"/>
      <c r="O934" s="4"/>
      <c r="P934" s="4"/>
      <c r="R934" s="27"/>
      <c r="T934" s="4"/>
      <c r="W934" s="4"/>
      <c r="X934" s="4"/>
      <c r="Y934" s="26"/>
    </row>
    <row r="935" spans="3:25" ht="20.100000000000001" customHeight="1" x14ac:dyDescent="0.3">
      <c r="C935" s="25"/>
      <c r="D935" s="26"/>
      <c r="G935" s="4"/>
      <c r="H935" s="4"/>
      <c r="I935" s="4"/>
      <c r="M935" s="26"/>
      <c r="O935" s="4"/>
      <c r="P935" s="4"/>
      <c r="R935" s="27"/>
      <c r="T935" s="4"/>
      <c r="W935" s="4"/>
      <c r="X935" s="4"/>
      <c r="Y935" s="26"/>
    </row>
    <row r="936" spans="3:25" ht="20.100000000000001" customHeight="1" x14ac:dyDescent="0.3">
      <c r="C936" s="25"/>
      <c r="D936" s="26"/>
      <c r="G936" s="4"/>
      <c r="H936" s="4"/>
      <c r="I936" s="4"/>
      <c r="M936" s="26"/>
      <c r="O936" s="4"/>
      <c r="P936" s="4"/>
      <c r="R936" s="27"/>
      <c r="T936" s="4"/>
      <c r="W936" s="4"/>
      <c r="X936" s="4"/>
      <c r="Y936" s="26"/>
    </row>
    <row r="937" spans="3:25" ht="20.100000000000001" customHeight="1" x14ac:dyDescent="0.3">
      <c r="C937" s="25"/>
      <c r="D937" s="26"/>
      <c r="G937" s="4"/>
      <c r="H937" s="4"/>
      <c r="I937" s="4"/>
      <c r="M937" s="26"/>
      <c r="O937" s="4"/>
      <c r="P937" s="4"/>
      <c r="R937" s="27"/>
      <c r="T937" s="4"/>
      <c r="W937" s="4"/>
      <c r="X937" s="4"/>
      <c r="Y937" s="26"/>
    </row>
    <row r="938" spans="3:25" ht="20.100000000000001" customHeight="1" x14ac:dyDescent="0.3">
      <c r="C938" s="25"/>
      <c r="D938" s="26"/>
      <c r="G938" s="4"/>
      <c r="H938" s="4"/>
      <c r="I938" s="4"/>
      <c r="M938" s="26"/>
      <c r="O938" s="4"/>
      <c r="P938" s="4"/>
      <c r="R938" s="27"/>
      <c r="T938" s="4"/>
      <c r="W938" s="4"/>
      <c r="X938" s="4"/>
      <c r="Y938" s="26"/>
    </row>
    <row r="939" spans="3:25" ht="20.100000000000001" customHeight="1" x14ac:dyDescent="0.3">
      <c r="C939" s="25"/>
      <c r="D939" s="26"/>
      <c r="G939" s="4"/>
      <c r="H939" s="4"/>
      <c r="I939" s="4"/>
      <c r="M939" s="26"/>
      <c r="O939" s="4"/>
      <c r="P939" s="4"/>
      <c r="R939" s="27"/>
      <c r="T939" s="4"/>
      <c r="W939" s="4"/>
      <c r="X939" s="4"/>
      <c r="Y939" s="26"/>
    </row>
    <row r="940" spans="3:25" ht="20.100000000000001" customHeight="1" x14ac:dyDescent="0.3">
      <c r="C940" s="25"/>
      <c r="D940" s="26"/>
      <c r="G940" s="4"/>
      <c r="H940" s="4"/>
      <c r="I940" s="4"/>
      <c r="M940" s="26"/>
      <c r="O940" s="4"/>
      <c r="P940" s="4"/>
      <c r="R940" s="27"/>
      <c r="T940" s="4"/>
      <c r="W940" s="4"/>
      <c r="X940" s="4"/>
      <c r="Y940" s="26"/>
    </row>
    <row r="941" spans="3:25" ht="20.100000000000001" customHeight="1" x14ac:dyDescent="0.3">
      <c r="C941" s="25"/>
      <c r="D941" s="26"/>
      <c r="G941" s="4"/>
      <c r="H941" s="4"/>
      <c r="I941" s="4"/>
      <c r="M941" s="26"/>
      <c r="O941" s="4"/>
      <c r="P941" s="4"/>
      <c r="R941" s="27"/>
      <c r="T941" s="4"/>
      <c r="W941" s="4"/>
      <c r="X941" s="4"/>
      <c r="Y941" s="26"/>
    </row>
    <row r="942" spans="3:25" ht="20.100000000000001" customHeight="1" x14ac:dyDescent="0.3">
      <c r="C942" s="25"/>
      <c r="D942" s="26"/>
      <c r="G942" s="4"/>
      <c r="H942" s="4"/>
      <c r="I942" s="4"/>
      <c r="M942" s="26"/>
      <c r="O942" s="4"/>
      <c r="P942" s="4"/>
      <c r="R942" s="27"/>
      <c r="T942" s="4"/>
      <c r="W942" s="4"/>
      <c r="X942" s="4"/>
      <c r="Y942" s="26"/>
    </row>
    <row r="943" spans="3:25" ht="20.100000000000001" customHeight="1" x14ac:dyDescent="0.3">
      <c r="C943" s="25"/>
      <c r="D943" s="26"/>
      <c r="G943" s="4"/>
      <c r="H943" s="4"/>
      <c r="I943" s="4"/>
      <c r="M943" s="26"/>
      <c r="O943" s="4"/>
      <c r="P943" s="4"/>
      <c r="R943" s="27"/>
      <c r="T943" s="4"/>
      <c r="W943" s="4"/>
      <c r="X943" s="4"/>
      <c r="Y943" s="26"/>
    </row>
    <row r="944" spans="3:25" ht="20.100000000000001" customHeight="1" x14ac:dyDescent="0.3">
      <c r="C944" s="25"/>
      <c r="D944" s="26"/>
      <c r="G944" s="4"/>
      <c r="H944" s="4"/>
      <c r="I944" s="4"/>
      <c r="M944" s="26"/>
      <c r="O944" s="4"/>
      <c r="P944" s="4"/>
      <c r="R944" s="27"/>
      <c r="T944" s="4"/>
      <c r="W944" s="4"/>
      <c r="X944" s="4"/>
      <c r="Y944" s="26"/>
    </row>
    <row r="945" spans="3:25" ht="20.100000000000001" customHeight="1" x14ac:dyDescent="0.3">
      <c r="C945" s="25"/>
      <c r="D945" s="26"/>
      <c r="G945" s="4"/>
      <c r="H945" s="4"/>
      <c r="I945" s="4"/>
      <c r="M945" s="26"/>
      <c r="O945" s="4"/>
      <c r="P945" s="4"/>
      <c r="R945" s="27"/>
      <c r="T945" s="4"/>
      <c r="W945" s="4"/>
      <c r="X945" s="4"/>
      <c r="Y945" s="26"/>
    </row>
    <row r="946" spans="3:25" ht="20.100000000000001" customHeight="1" x14ac:dyDescent="0.3">
      <c r="C946" s="25"/>
      <c r="D946" s="26"/>
      <c r="G946" s="4"/>
      <c r="H946" s="4"/>
      <c r="I946" s="4"/>
      <c r="M946" s="26"/>
      <c r="O946" s="4"/>
      <c r="P946" s="4"/>
      <c r="R946" s="27"/>
      <c r="T946" s="4"/>
      <c r="W946" s="4"/>
      <c r="X946" s="4"/>
      <c r="Y946" s="26"/>
    </row>
    <row r="947" spans="3:25" ht="20.100000000000001" customHeight="1" x14ac:dyDescent="0.3">
      <c r="C947" s="25"/>
      <c r="D947" s="26"/>
      <c r="G947" s="4"/>
      <c r="H947" s="4"/>
      <c r="I947" s="4"/>
      <c r="M947" s="26"/>
      <c r="O947" s="4"/>
      <c r="P947" s="4"/>
      <c r="R947" s="27"/>
      <c r="T947" s="4"/>
      <c r="W947" s="4"/>
      <c r="X947" s="4"/>
      <c r="Y947" s="26"/>
    </row>
    <row r="948" spans="3:25" ht="20.100000000000001" customHeight="1" x14ac:dyDescent="0.3">
      <c r="C948" s="25"/>
      <c r="D948" s="26"/>
      <c r="G948" s="4"/>
      <c r="H948" s="4"/>
      <c r="I948" s="4"/>
      <c r="M948" s="26"/>
      <c r="O948" s="4"/>
      <c r="P948" s="4"/>
      <c r="R948" s="27"/>
      <c r="T948" s="4"/>
      <c r="W948" s="4"/>
      <c r="X948" s="4"/>
      <c r="Y948" s="26"/>
    </row>
    <row r="949" spans="3:25" ht="20.100000000000001" customHeight="1" x14ac:dyDescent="0.3">
      <c r="C949" s="25"/>
      <c r="D949" s="26"/>
      <c r="G949" s="4"/>
      <c r="H949" s="4"/>
      <c r="I949" s="4"/>
      <c r="M949" s="26"/>
      <c r="O949" s="4"/>
      <c r="P949" s="4"/>
      <c r="R949" s="27"/>
      <c r="T949" s="4"/>
      <c r="W949" s="4"/>
      <c r="X949" s="4"/>
      <c r="Y949" s="26"/>
    </row>
    <row r="950" spans="3:25" ht="20.100000000000001" customHeight="1" x14ac:dyDescent="0.3">
      <c r="C950" s="25"/>
      <c r="D950" s="26"/>
      <c r="G950" s="4"/>
      <c r="H950" s="4"/>
      <c r="I950" s="4"/>
      <c r="M950" s="26"/>
      <c r="O950" s="4"/>
      <c r="P950" s="4"/>
      <c r="R950" s="27"/>
      <c r="T950" s="4"/>
      <c r="W950" s="4"/>
      <c r="X950" s="4"/>
      <c r="Y950" s="26"/>
    </row>
    <row r="951" spans="3:25" ht="20.100000000000001" customHeight="1" x14ac:dyDescent="0.3">
      <c r="C951" s="25"/>
      <c r="D951" s="26"/>
      <c r="G951" s="4"/>
      <c r="H951" s="4"/>
      <c r="I951" s="4"/>
      <c r="M951" s="26"/>
      <c r="O951" s="4"/>
      <c r="P951" s="4"/>
      <c r="R951" s="27"/>
      <c r="T951" s="4"/>
      <c r="W951" s="4"/>
      <c r="X951" s="4"/>
      <c r="Y951" s="26"/>
    </row>
    <row r="952" spans="3:25" ht="20.100000000000001" customHeight="1" x14ac:dyDescent="0.3">
      <c r="C952" s="25"/>
      <c r="D952" s="26"/>
      <c r="G952" s="4"/>
      <c r="H952" s="4"/>
      <c r="I952" s="4"/>
      <c r="M952" s="26"/>
      <c r="O952" s="4"/>
      <c r="P952" s="4"/>
      <c r="R952" s="27"/>
      <c r="T952" s="4"/>
      <c r="W952" s="4"/>
      <c r="X952" s="4"/>
      <c r="Y952" s="26"/>
    </row>
    <row r="953" spans="3:25" ht="20.100000000000001" customHeight="1" x14ac:dyDescent="0.3">
      <c r="C953" s="25"/>
      <c r="D953" s="26"/>
      <c r="G953" s="4"/>
      <c r="H953" s="4"/>
      <c r="I953" s="4"/>
      <c r="M953" s="26"/>
      <c r="O953" s="4"/>
      <c r="P953" s="4"/>
      <c r="R953" s="27"/>
      <c r="T953" s="4"/>
      <c r="W953" s="4"/>
      <c r="X953" s="4"/>
      <c r="Y953" s="26"/>
    </row>
    <row r="954" spans="3:25" ht="20.100000000000001" customHeight="1" x14ac:dyDescent="0.3">
      <c r="C954" s="25"/>
      <c r="D954" s="26"/>
      <c r="G954" s="4"/>
      <c r="H954" s="4"/>
      <c r="I954" s="4"/>
      <c r="M954" s="26"/>
      <c r="O954" s="4"/>
      <c r="P954" s="4"/>
      <c r="R954" s="27"/>
      <c r="T954" s="4"/>
      <c r="W954" s="4"/>
      <c r="X954" s="4"/>
      <c r="Y954" s="26"/>
    </row>
    <row r="955" spans="3:25" ht="20.100000000000001" customHeight="1" x14ac:dyDescent="0.3">
      <c r="C955" s="25"/>
      <c r="D955" s="26"/>
      <c r="G955" s="4"/>
      <c r="H955" s="4"/>
      <c r="I955" s="4"/>
      <c r="M955" s="26"/>
      <c r="O955" s="4"/>
      <c r="P955" s="4"/>
      <c r="R955" s="27"/>
      <c r="T955" s="4"/>
      <c r="W955" s="4"/>
      <c r="X955" s="4"/>
      <c r="Y955" s="26"/>
    </row>
    <row r="956" spans="3:25" ht="20.100000000000001" customHeight="1" x14ac:dyDescent="0.3">
      <c r="C956" s="25"/>
      <c r="D956" s="26"/>
      <c r="G956" s="4"/>
      <c r="H956" s="4"/>
      <c r="I956" s="4"/>
      <c r="M956" s="26"/>
      <c r="O956" s="4"/>
      <c r="P956" s="4"/>
      <c r="R956" s="27"/>
      <c r="T956" s="4"/>
      <c r="W956" s="4"/>
      <c r="X956" s="4"/>
      <c r="Y956" s="26"/>
    </row>
    <row r="957" spans="3:25" ht="20.100000000000001" customHeight="1" x14ac:dyDescent="0.3">
      <c r="C957" s="25"/>
      <c r="D957" s="26"/>
      <c r="G957" s="4"/>
      <c r="H957" s="4"/>
      <c r="I957" s="4"/>
      <c r="M957" s="26"/>
      <c r="O957" s="4"/>
      <c r="P957" s="4"/>
      <c r="R957" s="27"/>
      <c r="T957" s="4"/>
      <c r="W957" s="4"/>
      <c r="X957" s="4"/>
      <c r="Y957" s="26"/>
    </row>
    <row r="958" spans="3:25" ht="20.100000000000001" customHeight="1" x14ac:dyDescent="0.3">
      <c r="C958" s="25"/>
      <c r="D958" s="26"/>
      <c r="G958" s="4"/>
      <c r="H958" s="4"/>
      <c r="I958" s="4"/>
      <c r="M958" s="26"/>
      <c r="O958" s="4"/>
      <c r="P958" s="4"/>
      <c r="R958" s="27"/>
      <c r="T958" s="4"/>
      <c r="W958" s="4"/>
      <c r="X958" s="4"/>
      <c r="Y958" s="26"/>
    </row>
    <row r="959" spans="3:25" ht="20.100000000000001" customHeight="1" x14ac:dyDescent="0.3">
      <c r="C959" s="25"/>
      <c r="D959" s="26"/>
      <c r="G959" s="4"/>
      <c r="H959" s="4"/>
      <c r="I959" s="4"/>
      <c r="M959" s="26"/>
      <c r="O959" s="4"/>
      <c r="P959" s="4"/>
      <c r="R959" s="27"/>
      <c r="T959" s="4"/>
      <c r="W959" s="4"/>
      <c r="X959" s="4"/>
      <c r="Y959" s="26"/>
    </row>
    <row r="960" spans="3:25" ht="20.100000000000001" customHeight="1" x14ac:dyDescent="0.3">
      <c r="C960" s="25"/>
      <c r="D960" s="26"/>
      <c r="G960" s="4"/>
      <c r="H960" s="4"/>
      <c r="I960" s="4"/>
      <c r="M960" s="26"/>
      <c r="O960" s="4"/>
      <c r="P960" s="4"/>
      <c r="R960" s="27"/>
      <c r="T960" s="4"/>
      <c r="W960" s="4"/>
      <c r="X960" s="4"/>
      <c r="Y960" s="26"/>
    </row>
    <row r="961" spans="3:25" ht="20.100000000000001" customHeight="1" x14ac:dyDescent="0.3">
      <c r="C961" s="25"/>
      <c r="D961" s="26"/>
      <c r="G961" s="4"/>
      <c r="H961" s="4"/>
      <c r="I961" s="4"/>
      <c r="M961" s="26"/>
      <c r="O961" s="4"/>
      <c r="P961" s="4"/>
      <c r="R961" s="27"/>
      <c r="T961" s="4"/>
      <c r="W961" s="4"/>
      <c r="X961" s="4"/>
      <c r="Y961" s="26"/>
    </row>
    <row r="962" spans="3:25" ht="20.100000000000001" customHeight="1" x14ac:dyDescent="0.3">
      <c r="C962" s="25"/>
      <c r="D962" s="26"/>
      <c r="G962" s="4"/>
      <c r="H962" s="4"/>
      <c r="I962" s="4"/>
      <c r="M962" s="26"/>
      <c r="O962" s="4"/>
      <c r="P962" s="4"/>
      <c r="R962" s="27"/>
      <c r="T962" s="4"/>
      <c r="W962" s="4"/>
      <c r="X962" s="4"/>
      <c r="Y962" s="26"/>
    </row>
    <row r="963" spans="3:25" ht="20.100000000000001" customHeight="1" x14ac:dyDescent="0.3">
      <c r="C963" s="25"/>
      <c r="D963" s="26"/>
      <c r="G963" s="4"/>
      <c r="H963" s="4"/>
      <c r="I963" s="4"/>
      <c r="M963" s="26"/>
      <c r="O963" s="4"/>
      <c r="P963" s="4"/>
      <c r="R963" s="27"/>
      <c r="T963" s="4"/>
      <c r="W963" s="4"/>
      <c r="X963" s="4"/>
      <c r="Y963" s="26"/>
    </row>
    <row r="964" spans="3:25" ht="20.100000000000001" customHeight="1" x14ac:dyDescent="0.3">
      <c r="C964" s="25"/>
      <c r="D964" s="26"/>
      <c r="G964" s="4"/>
      <c r="H964" s="4"/>
      <c r="I964" s="4"/>
      <c r="M964" s="26"/>
      <c r="O964" s="4"/>
      <c r="P964" s="4"/>
      <c r="R964" s="27"/>
      <c r="T964" s="4"/>
      <c r="W964" s="4"/>
      <c r="X964" s="4"/>
      <c r="Y964" s="26"/>
    </row>
    <row r="965" spans="3:25" ht="20.100000000000001" customHeight="1" x14ac:dyDescent="0.3">
      <c r="C965" s="25"/>
      <c r="D965" s="26"/>
      <c r="G965" s="4"/>
      <c r="H965" s="4"/>
      <c r="I965" s="4"/>
      <c r="M965" s="26"/>
      <c r="O965" s="4"/>
      <c r="P965" s="4"/>
      <c r="R965" s="27"/>
      <c r="T965" s="4"/>
      <c r="W965" s="4"/>
      <c r="X965" s="4"/>
      <c r="Y965" s="26"/>
    </row>
    <row r="966" spans="3:25" ht="20.100000000000001" customHeight="1" x14ac:dyDescent="0.3">
      <c r="C966" s="25"/>
      <c r="D966" s="26"/>
      <c r="G966" s="4"/>
      <c r="H966" s="4"/>
      <c r="I966" s="4"/>
      <c r="M966" s="26"/>
      <c r="O966" s="4"/>
      <c r="P966" s="4"/>
      <c r="R966" s="27"/>
      <c r="T966" s="4"/>
      <c r="W966" s="4"/>
      <c r="X966" s="4"/>
      <c r="Y966" s="26"/>
    </row>
    <row r="967" spans="3:25" ht="20.100000000000001" customHeight="1" x14ac:dyDescent="0.3">
      <c r="C967" s="25"/>
      <c r="D967" s="26"/>
      <c r="G967" s="4"/>
      <c r="H967" s="4"/>
      <c r="I967" s="4"/>
      <c r="M967" s="26"/>
      <c r="O967" s="4"/>
      <c r="P967" s="4"/>
      <c r="R967" s="27"/>
      <c r="T967" s="4"/>
      <c r="W967" s="4"/>
      <c r="X967" s="4"/>
      <c r="Y967" s="26"/>
    </row>
    <row r="968" spans="3:25" ht="20.100000000000001" customHeight="1" x14ac:dyDescent="0.3">
      <c r="C968" s="25"/>
      <c r="D968" s="26"/>
      <c r="G968" s="4"/>
      <c r="H968" s="4"/>
      <c r="I968" s="4"/>
      <c r="M968" s="26"/>
      <c r="O968" s="4"/>
      <c r="P968" s="4"/>
      <c r="R968" s="27"/>
      <c r="T968" s="4"/>
      <c r="W968" s="4"/>
      <c r="X968" s="4"/>
      <c r="Y968" s="26"/>
    </row>
    <row r="969" spans="3:25" ht="20.100000000000001" customHeight="1" x14ac:dyDescent="0.3">
      <c r="C969" s="25"/>
      <c r="D969" s="26"/>
      <c r="G969" s="4"/>
      <c r="H969" s="4"/>
      <c r="I969" s="4"/>
      <c r="M969" s="26"/>
      <c r="O969" s="4"/>
      <c r="P969" s="4"/>
      <c r="R969" s="27"/>
      <c r="T969" s="4"/>
      <c r="W969" s="4"/>
      <c r="X969" s="4"/>
      <c r="Y969" s="26"/>
    </row>
    <row r="970" spans="3:25" ht="20.100000000000001" customHeight="1" x14ac:dyDescent="0.3">
      <c r="C970" s="25"/>
      <c r="D970" s="26"/>
      <c r="G970" s="4"/>
      <c r="H970" s="4"/>
      <c r="I970" s="4"/>
      <c r="M970" s="26"/>
      <c r="O970" s="4"/>
      <c r="P970" s="4"/>
      <c r="R970" s="27"/>
      <c r="T970" s="4"/>
      <c r="W970" s="4"/>
      <c r="X970" s="4"/>
      <c r="Y970" s="26"/>
    </row>
    <row r="971" spans="3:25" ht="20.100000000000001" customHeight="1" x14ac:dyDescent="0.3">
      <c r="C971" s="25"/>
      <c r="D971" s="26"/>
      <c r="G971" s="4"/>
      <c r="H971" s="4"/>
      <c r="I971" s="4"/>
      <c r="M971" s="26"/>
      <c r="O971" s="4"/>
      <c r="P971" s="4"/>
      <c r="R971" s="27"/>
      <c r="T971" s="4"/>
      <c r="W971" s="4"/>
      <c r="X971" s="4"/>
      <c r="Y971" s="26"/>
    </row>
    <row r="972" spans="3:25" ht="20.100000000000001" customHeight="1" x14ac:dyDescent="0.3">
      <c r="C972" s="25"/>
      <c r="D972" s="26"/>
      <c r="G972" s="4"/>
      <c r="H972" s="4"/>
      <c r="I972" s="4"/>
      <c r="M972" s="26"/>
      <c r="O972" s="4"/>
      <c r="P972" s="4"/>
      <c r="R972" s="27"/>
      <c r="T972" s="4"/>
      <c r="W972" s="4"/>
      <c r="X972" s="4"/>
      <c r="Y972" s="26"/>
    </row>
    <row r="973" spans="3:25" ht="20.100000000000001" customHeight="1" x14ac:dyDescent="0.3">
      <c r="C973" s="25"/>
      <c r="D973" s="26"/>
      <c r="G973" s="4"/>
      <c r="H973" s="4"/>
      <c r="I973" s="4"/>
      <c r="M973" s="26"/>
      <c r="O973" s="4"/>
      <c r="P973" s="4"/>
      <c r="R973" s="27"/>
      <c r="T973" s="4"/>
      <c r="W973" s="4"/>
      <c r="X973" s="4"/>
      <c r="Y973" s="26"/>
    </row>
    <row r="974" spans="3:25" ht="20.100000000000001" customHeight="1" x14ac:dyDescent="0.3">
      <c r="C974" s="25"/>
      <c r="D974" s="26"/>
      <c r="G974" s="4"/>
      <c r="H974" s="4"/>
      <c r="I974" s="4"/>
      <c r="M974" s="26"/>
      <c r="O974" s="4"/>
      <c r="P974" s="4"/>
      <c r="R974" s="27"/>
      <c r="T974" s="4"/>
      <c r="W974" s="4"/>
      <c r="X974" s="4"/>
      <c r="Y974" s="26"/>
    </row>
    <row r="975" spans="3:25" ht="20.100000000000001" customHeight="1" x14ac:dyDescent="0.3">
      <c r="C975" s="25"/>
      <c r="D975" s="26"/>
      <c r="G975" s="4"/>
      <c r="H975" s="4"/>
      <c r="I975" s="4"/>
      <c r="M975" s="26"/>
      <c r="O975" s="4"/>
      <c r="P975" s="4"/>
      <c r="R975" s="27"/>
      <c r="T975" s="4"/>
      <c r="W975" s="4"/>
      <c r="X975" s="4"/>
      <c r="Y975" s="26"/>
    </row>
    <row r="976" spans="3:25" ht="20.100000000000001" customHeight="1" x14ac:dyDescent="0.3">
      <c r="C976" s="25"/>
      <c r="D976" s="26"/>
      <c r="G976" s="4"/>
      <c r="H976" s="4"/>
      <c r="I976" s="4"/>
      <c r="M976" s="26"/>
      <c r="O976" s="4"/>
      <c r="P976" s="4"/>
      <c r="R976" s="27"/>
      <c r="T976" s="4"/>
      <c r="W976" s="4"/>
      <c r="X976" s="4"/>
      <c r="Y976" s="26"/>
    </row>
    <row r="977" spans="3:25" ht="20.100000000000001" customHeight="1" x14ac:dyDescent="0.3">
      <c r="C977" s="25"/>
      <c r="D977" s="26"/>
      <c r="G977" s="4"/>
      <c r="H977" s="4"/>
      <c r="I977" s="4"/>
      <c r="M977" s="26"/>
      <c r="O977" s="4"/>
      <c r="P977" s="4"/>
      <c r="R977" s="27"/>
      <c r="T977" s="4"/>
      <c r="W977" s="4"/>
      <c r="X977" s="4"/>
      <c r="Y977" s="26"/>
    </row>
    <row r="978" spans="3:25" ht="20.100000000000001" customHeight="1" x14ac:dyDescent="0.3">
      <c r="C978" s="25"/>
      <c r="D978" s="26"/>
      <c r="G978" s="4"/>
      <c r="H978" s="4"/>
      <c r="I978" s="4"/>
      <c r="M978" s="26"/>
      <c r="O978" s="4"/>
      <c r="P978" s="4"/>
      <c r="R978" s="27"/>
      <c r="T978" s="4"/>
      <c r="W978" s="4"/>
      <c r="X978" s="4"/>
      <c r="Y978" s="26"/>
    </row>
    <row r="979" spans="3:25" ht="20.100000000000001" customHeight="1" x14ac:dyDescent="0.3">
      <c r="C979" s="25"/>
      <c r="D979" s="26"/>
      <c r="G979" s="4"/>
      <c r="H979" s="4"/>
      <c r="I979" s="4"/>
      <c r="M979" s="26"/>
      <c r="O979" s="4"/>
      <c r="P979" s="4"/>
      <c r="R979" s="27"/>
      <c r="T979" s="4"/>
      <c r="W979" s="4"/>
      <c r="X979" s="4"/>
      <c r="Y979" s="26"/>
    </row>
    <row r="980" spans="3:25" ht="20.100000000000001" customHeight="1" x14ac:dyDescent="0.3">
      <c r="C980" s="25"/>
      <c r="D980" s="26"/>
      <c r="G980" s="4"/>
      <c r="H980" s="4"/>
      <c r="I980" s="4"/>
      <c r="M980" s="26"/>
      <c r="O980" s="4"/>
      <c r="P980" s="4"/>
      <c r="R980" s="27"/>
      <c r="T980" s="4"/>
      <c r="W980" s="4"/>
      <c r="X980" s="4"/>
      <c r="Y980" s="26"/>
    </row>
    <row r="981" spans="3:25" ht="20.100000000000001" customHeight="1" x14ac:dyDescent="0.3">
      <c r="C981" s="25"/>
      <c r="D981" s="26"/>
      <c r="G981" s="4"/>
      <c r="H981" s="4"/>
      <c r="I981" s="4"/>
      <c r="M981" s="26"/>
      <c r="O981" s="4"/>
      <c r="P981" s="4"/>
      <c r="R981" s="27"/>
      <c r="T981" s="4"/>
      <c r="W981" s="4"/>
      <c r="X981" s="4"/>
      <c r="Y981" s="26"/>
    </row>
    <row r="982" spans="3:25" ht="20.100000000000001" customHeight="1" x14ac:dyDescent="0.3">
      <c r="C982" s="25"/>
      <c r="D982" s="26"/>
      <c r="G982" s="4"/>
      <c r="H982" s="4"/>
      <c r="I982" s="4"/>
      <c r="M982" s="26"/>
      <c r="O982" s="4"/>
      <c r="P982" s="4"/>
      <c r="R982" s="27"/>
      <c r="T982" s="4"/>
      <c r="W982" s="4"/>
      <c r="X982" s="4"/>
      <c r="Y982" s="26"/>
    </row>
    <row r="983" spans="3:25" ht="20.100000000000001" customHeight="1" x14ac:dyDescent="0.3">
      <c r="C983" s="25"/>
      <c r="D983" s="26"/>
      <c r="G983" s="4"/>
      <c r="H983" s="4"/>
      <c r="I983" s="4"/>
      <c r="M983" s="26"/>
      <c r="O983" s="4"/>
      <c r="P983" s="4"/>
      <c r="R983" s="27"/>
      <c r="T983" s="4"/>
      <c r="W983" s="4"/>
      <c r="X983" s="4"/>
      <c r="Y983" s="26"/>
    </row>
    <row r="984" spans="3:25" ht="20.100000000000001" customHeight="1" x14ac:dyDescent="0.3">
      <c r="C984" s="25"/>
      <c r="D984" s="26"/>
      <c r="G984" s="4"/>
      <c r="H984" s="4"/>
      <c r="I984" s="4"/>
      <c r="M984" s="26"/>
      <c r="O984" s="4"/>
      <c r="P984" s="4"/>
      <c r="R984" s="27"/>
      <c r="T984" s="4"/>
      <c r="W984" s="4"/>
      <c r="X984" s="4"/>
      <c r="Y984" s="26"/>
    </row>
    <row r="985" spans="3:25" ht="20.100000000000001" customHeight="1" x14ac:dyDescent="0.3">
      <c r="C985" s="25"/>
      <c r="D985" s="26"/>
      <c r="G985" s="4"/>
      <c r="H985" s="4"/>
      <c r="I985" s="4"/>
      <c r="M985" s="26"/>
      <c r="O985" s="4"/>
      <c r="P985" s="4"/>
      <c r="R985" s="27"/>
      <c r="T985" s="4"/>
      <c r="W985" s="4"/>
      <c r="X985" s="4"/>
      <c r="Y985" s="26"/>
    </row>
    <row r="986" spans="3:25" ht="20.100000000000001" customHeight="1" x14ac:dyDescent="0.3">
      <c r="C986" s="25"/>
      <c r="D986" s="26"/>
      <c r="G986" s="4"/>
      <c r="H986" s="4"/>
      <c r="I986" s="4"/>
      <c r="M986" s="26"/>
      <c r="O986" s="4"/>
      <c r="P986" s="4"/>
      <c r="R986" s="27"/>
      <c r="T986" s="4"/>
      <c r="W986" s="4"/>
      <c r="X986" s="4"/>
      <c r="Y986" s="26"/>
    </row>
    <row r="987" spans="3:25" ht="20.100000000000001" customHeight="1" x14ac:dyDescent="0.3">
      <c r="C987" s="25"/>
      <c r="D987" s="26"/>
      <c r="G987" s="4"/>
      <c r="H987" s="4"/>
      <c r="I987" s="4"/>
      <c r="M987" s="26"/>
      <c r="O987" s="4"/>
      <c r="P987" s="4"/>
      <c r="R987" s="27"/>
      <c r="T987" s="4"/>
      <c r="W987" s="4"/>
      <c r="X987" s="4"/>
      <c r="Y987" s="26"/>
    </row>
    <row r="988" spans="3:25" ht="20.100000000000001" customHeight="1" x14ac:dyDescent="0.3">
      <c r="C988" s="25"/>
      <c r="D988" s="26"/>
      <c r="G988" s="4"/>
      <c r="H988" s="4"/>
      <c r="I988" s="4"/>
      <c r="M988" s="26"/>
      <c r="O988" s="4"/>
      <c r="P988" s="4"/>
      <c r="R988" s="27"/>
      <c r="T988" s="4"/>
      <c r="W988" s="4"/>
      <c r="X988" s="4"/>
      <c r="Y988" s="26"/>
    </row>
    <row r="989" spans="3:25" ht="20.100000000000001" customHeight="1" x14ac:dyDescent="0.3">
      <c r="C989" s="25"/>
      <c r="D989" s="26"/>
      <c r="G989" s="4"/>
      <c r="H989" s="4"/>
      <c r="I989" s="4"/>
      <c r="M989" s="26"/>
      <c r="O989" s="4"/>
      <c r="P989" s="4"/>
      <c r="R989" s="27"/>
      <c r="T989" s="4"/>
      <c r="W989" s="4"/>
      <c r="X989" s="4"/>
      <c r="Y989" s="26"/>
    </row>
    <row r="990" spans="3:25" ht="20.100000000000001" customHeight="1" x14ac:dyDescent="0.3">
      <c r="C990" s="25"/>
      <c r="D990" s="26"/>
      <c r="G990" s="4"/>
      <c r="H990" s="4"/>
      <c r="I990" s="4"/>
      <c r="M990" s="26"/>
      <c r="O990" s="4"/>
      <c r="P990" s="4"/>
      <c r="R990" s="27"/>
      <c r="T990" s="4"/>
      <c r="W990" s="4"/>
      <c r="X990" s="4"/>
      <c r="Y990" s="26"/>
    </row>
    <row r="991" spans="3:25" ht="20.100000000000001" customHeight="1" x14ac:dyDescent="0.3">
      <c r="C991" s="25"/>
      <c r="D991" s="26"/>
      <c r="G991" s="4"/>
      <c r="H991" s="4"/>
      <c r="I991" s="4"/>
      <c r="M991" s="26"/>
      <c r="O991" s="4"/>
      <c r="P991" s="4"/>
      <c r="R991" s="27"/>
      <c r="T991" s="4"/>
      <c r="W991" s="4"/>
      <c r="X991" s="4"/>
      <c r="Y991" s="26"/>
    </row>
    <row r="992" spans="3:25" ht="20.100000000000001" customHeight="1" x14ac:dyDescent="0.3">
      <c r="C992" s="25"/>
      <c r="D992" s="26"/>
      <c r="G992" s="4"/>
      <c r="H992" s="4"/>
      <c r="I992" s="4"/>
      <c r="M992" s="26"/>
      <c r="O992" s="4"/>
      <c r="P992" s="4"/>
      <c r="R992" s="27"/>
      <c r="T992" s="4"/>
      <c r="W992" s="4"/>
      <c r="X992" s="4"/>
      <c r="Y992" s="26"/>
    </row>
    <row r="993" spans="3:25" ht="20.100000000000001" customHeight="1" x14ac:dyDescent="0.3">
      <c r="C993" s="25"/>
      <c r="D993" s="26"/>
      <c r="G993" s="4"/>
      <c r="H993" s="4"/>
      <c r="I993" s="4"/>
      <c r="M993" s="26"/>
      <c r="O993" s="4"/>
      <c r="P993" s="4"/>
      <c r="R993" s="27"/>
      <c r="T993" s="4"/>
      <c r="W993" s="4"/>
      <c r="X993" s="4"/>
      <c r="Y993" s="26"/>
    </row>
    <row r="994" spans="3:25" ht="20.100000000000001" customHeight="1" x14ac:dyDescent="0.3">
      <c r="C994" s="25"/>
      <c r="D994" s="26"/>
      <c r="G994" s="4"/>
      <c r="H994" s="4"/>
      <c r="I994" s="4"/>
      <c r="M994" s="26"/>
      <c r="O994" s="4"/>
      <c r="P994" s="4"/>
      <c r="R994" s="27"/>
      <c r="T994" s="4"/>
      <c r="W994" s="4"/>
      <c r="X994" s="4"/>
      <c r="Y994" s="26"/>
    </row>
    <row r="995" spans="3:25" ht="20.100000000000001" customHeight="1" x14ac:dyDescent="0.3">
      <c r="C995" s="25"/>
      <c r="D995" s="26"/>
      <c r="G995" s="4"/>
      <c r="H995" s="4"/>
      <c r="I995" s="4"/>
      <c r="M995" s="26"/>
      <c r="O995" s="4"/>
      <c r="P995" s="4"/>
      <c r="R995" s="27"/>
      <c r="T995" s="4"/>
      <c r="W995" s="4"/>
      <c r="X995" s="4"/>
      <c r="Y995" s="26"/>
    </row>
    <row r="996" spans="3:25" ht="20.100000000000001" customHeight="1" x14ac:dyDescent="0.3">
      <c r="C996" s="25"/>
      <c r="D996" s="26"/>
      <c r="G996" s="4"/>
      <c r="H996" s="4"/>
      <c r="I996" s="4"/>
      <c r="M996" s="26"/>
      <c r="O996" s="4"/>
      <c r="P996" s="4"/>
      <c r="R996" s="27"/>
      <c r="T996" s="4"/>
      <c r="W996" s="4"/>
      <c r="X996" s="4"/>
      <c r="Y996" s="26"/>
    </row>
    <row r="997" spans="3:25" ht="20.100000000000001" customHeight="1" x14ac:dyDescent="0.3">
      <c r="C997" s="25"/>
      <c r="D997" s="26"/>
      <c r="G997" s="4"/>
      <c r="H997" s="4"/>
      <c r="I997" s="4"/>
      <c r="M997" s="26"/>
      <c r="O997" s="4"/>
      <c r="P997" s="4"/>
      <c r="R997" s="27"/>
      <c r="T997" s="4"/>
      <c r="W997" s="4"/>
      <c r="X997" s="4"/>
      <c r="Y997" s="26"/>
    </row>
    <row r="998" spans="3:25" ht="20.100000000000001" customHeight="1" x14ac:dyDescent="0.3">
      <c r="C998" s="25"/>
      <c r="D998" s="26"/>
      <c r="G998" s="4"/>
      <c r="H998" s="4"/>
      <c r="I998" s="4"/>
      <c r="M998" s="26"/>
      <c r="O998" s="4"/>
      <c r="P998" s="4"/>
      <c r="R998" s="27"/>
      <c r="T998" s="4"/>
      <c r="W998" s="4"/>
      <c r="X998" s="4"/>
      <c r="Y998" s="26"/>
    </row>
    <row r="999" spans="3:25" ht="20.100000000000001" customHeight="1" x14ac:dyDescent="0.3">
      <c r="C999" s="25"/>
      <c r="D999" s="26"/>
      <c r="G999" s="4"/>
      <c r="H999" s="4"/>
      <c r="I999" s="4"/>
      <c r="M999" s="26"/>
      <c r="O999" s="4"/>
      <c r="P999" s="4"/>
      <c r="R999" s="27"/>
      <c r="T999" s="4"/>
      <c r="W999" s="4"/>
      <c r="X999" s="4"/>
      <c r="Y999" s="26"/>
    </row>
    <row r="1000" spans="3:25" ht="20.100000000000001" customHeight="1" x14ac:dyDescent="0.3">
      <c r="C1000" s="25"/>
      <c r="D1000" s="26"/>
      <c r="G1000" s="4"/>
      <c r="H1000" s="4"/>
      <c r="I1000" s="4"/>
      <c r="M1000" s="26"/>
      <c r="O1000" s="4"/>
      <c r="P1000" s="4"/>
      <c r="R1000" s="27"/>
      <c r="T1000" s="4"/>
      <c r="W1000" s="4"/>
      <c r="X1000" s="4"/>
      <c r="Y1000" s="26"/>
    </row>
    <row r="1001" spans="3:25" ht="20.100000000000001" customHeight="1" x14ac:dyDescent="0.3">
      <c r="C1001" s="25"/>
      <c r="D1001" s="26"/>
      <c r="G1001" s="4"/>
      <c r="H1001" s="4"/>
      <c r="I1001" s="4"/>
      <c r="M1001" s="26"/>
      <c r="O1001" s="4"/>
      <c r="P1001" s="4"/>
      <c r="R1001" s="27"/>
      <c r="T1001" s="4"/>
      <c r="W1001" s="4"/>
      <c r="X1001" s="4"/>
      <c r="Y1001" s="26"/>
    </row>
    <row r="1002" spans="3:25" ht="20.100000000000001" customHeight="1" x14ac:dyDescent="0.3">
      <c r="C1002" s="25"/>
      <c r="D1002" s="26"/>
      <c r="G1002" s="4"/>
      <c r="H1002" s="4"/>
      <c r="I1002" s="4"/>
      <c r="M1002" s="26"/>
      <c r="O1002" s="4"/>
      <c r="P1002" s="4"/>
      <c r="R1002" s="27"/>
      <c r="T1002" s="4"/>
      <c r="W1002" s="4"/>
      <c r="X1002" s="4"/>
      <c r="Y1002" s="26"/>
    </row>
    <row r="1003" spans="3:25" ht="20.100000000000001" customHeight="1" x14ac:dyDescent="0.3">
      <c r="C1003" s="25"/>
      <c r="D1003" s="26"/>
      <c r="G1003" s="4"/>
      <c r="H1003" s="4"/>
      <c r="I1003" s="4"/>
      <c r="M1003" s="26"/>
      <c r="O1003" s="4"/>
      <c r="P1003" s="4"/>
      <c r="R1003" s="27"/>
      <c r="T1003" s="4"/>
      <c r="W1003" s="4"/>
      <c r="X1003" s="4"/>
      <c r="Y1003" s="26"/>
    </row>
    <row r="1004" spans="3:25" ht="20.100000000000001" customHeight="1" x14ac:dyDescent="0.3">
      <c r="C1004" s="25"/>
      <c r="D1004" s="26"/>
      <c r="G1004" s="4"/>
      <c r="H1004" s="4"/>
      <c r="I1004" s="4"/>
      <c r="M1004" s="26"/>
      <c r="O1004" s="4"/>
      <c r="P1004" s="4"/>
      <c r="R1004" s="27"/>
      <c r="T1004" s="4"/>
      <c r="W1004" s="4"/>
      <c r="X1004" s="4"/>
      <c r="Y1004" s="26"/>
    </row>
    <row r="1005" spans="3:25" ht="20.100000000000001" customHeight="1" x14ac:dyDescent="0.3">
      <c r="C1005" s="25"/>
      <c r="D1005" s="26"/>
      <c r="G1005" s="4"/>
      <c r="H1005" s="4"/>
      <c r="I1005" s="4"/>
      <c r="M1005" s="26"/>
      <c r="O1005" s="4"/>
      <c r="P1005" s="4"/>
      <c r="R1005" s="27"/>
      <c r="T1005" s="4"/>
      <c r="W1005" s="4"/>
      <c r="X1005" s="4"/>
      <c r="Y1005" s="26"/>
    </row>
    <row r="1006" spans="3:25" ht="20.100000000000001" customHeight="1" x14ac:dyDescent="0.3">
      <c r="C1006" s="25"/>
      <c r="D1006" s="26"/>
      <c r="G1006" s="4"/>
      <c r="H1006" s="4"/>
      <c r="I1006" s="4"/>
      <c r="M1006" s="26"/>
      <c r="O1006" s="4"/>
      <c r="P1006" s="4"/>
      <c r="R1006" s="27"/>
      <c r="T1006" s="4"/>
      <c r="W1006" s="4"/>
      <c r="X1006" s="4"/>
      <c r="Y1006" s="26"/>
    </row>
    <row r="1007" spans="3:25" ht="20.100000000000001" customHeight="1" x14ac:dyDescent="0.3">
      <c r="C1007" s="25"/>
      <c r="D1007" s="26"/>
      <c r="G1007" s="4"/>
      <c r="H1007" s="4"/>
      <c r="I1007" s="4"/>
      <c r="M1007" s="26"/>
      <c r="O1007" s="4"/>
      <c r="P1007" s="4"/>
      <c r="R1007" s="27"/>
      <c r="T1007" s="4"/>
      <c r="W1007" s="4"/>
      <c r="X1007" s="4"/>
      <c r="Y1007" s="26"/>
    </row>
    <row r="1008" spans="3:25" ht="20.100000000000001" customHeight="1" x14ac:dyDescent="0.3">
      <c r="C1008" s="25"/>
      <c r="D1008" s="26"/>
      <c r="G1008" s="4"/>
      <c r="H1008" s="4"/>
      <c r="I1008" s="4"/>
      <c r="M1008" s="26"/>
      <c r="O1008" s="4"/>
      <c r="P1008" s="4"/>
      <c r="R1008" s="27"/>
      <c r="T1008" s="4"/>
      <c r="W1008" s="4"/>
      <c r="X1008" s="4"/>
      <c r="Y1008" s="26"/>
    </row>
    <row r="1009" spans="3:25" ht="20.100000000000001" customHeight="1" x14ac:dyDescent="0.3">
      <c r="C1009" s="25"/>
      <c r="D1009" s="26"/>
      <c r="G1009" s="4"/>
      <c r="H1009" s="4"/>
      <c r="I1009" s="4"/>
      <c r="M1009" s="26"/>
      <c r="O1009" s="4"/>
      <c r="P1009" s="4"/>
      <c r="R1009" s="27"/>
      <c r="T1009" s="4"/>
      <c r="W1009" s="4"/>
      <c r="X1009" s="4"/>
      <c r="Y1009" s="26"/>
    </row>
    <row r="1010" spans="3:25" ht="20.100000000000001" customHeight="1" x14ac:dyDescent="0.3">
      <c r="C1010" s="25"/>
      <c r="D1010" s="26"/>
      <c r="G1010" s="4"/>
      <c r="H1010" s="4"/>
      <c r="I1010" s="4"/>
      <c r="M1010" s="26"/>
      <c r="O1010" s="4"/>
      <c r="P1010" s="4"/>
      <c r="R1010" s="27"/>
      <c r="T1010" s="4"/>
      <c r="W1010" s="4"/>
      <c r="X1010" s="4"/>
      <c r="Y1010" s="26"/>
    </row>
    <row r="1011" spans="3:25" ht="20.100000000000001" customHeight="1" x14ac:dyDescent="0.3">
      <c r="C1011" s="25"/>
      <c r="D1011" s="26"/>
      <c r="G1011" s="4"/>
      <c r="H1011" s="4"/>
      <c r="I1011" s="4"/>
      <c r="M1011" s="26"/>
      <c r="O1011" s="4"/>
      <c r="P1011" s="4"/>
      <c r="R1011" s="27"/>
      <c r="T1011" s="4"/>
      <c r="W1011" s="4"/>
      <c r="X1011" s="4"/>
      <c r="Y1011" s="26"/>
    </row>
    <row r="1012" spans="3:25" ht="20.100000000000001" customHeight="1" x14ac:dyDescent="0.3">
      <c r="C1012" s="25"/>
      <c r="D1012" s="26"/>
      <c r="G1012" s="4"/>
      <c r="H1012" s="4"/>
      <c r="I1012" s="4"/>
      <c r="M1012" s="26"/>
      <c r="O1012" s="4"/>
      <c r="P1012" s="4"/>
      <c r="R1012" s="27"/>
      <c r="T1012" s="4"/>
      <c r="W1012" s="4"/>
      <c r="X1012" s="4"/>
      <c r="Y1012" s="26"/>
    </row>
    <row r="1013" spans="3:25" ht="20.100000000000001" customHeight="1" x14ac:dyDescent="0.3">
      <c r="C1013" s="25"/>
      <c r="D1013" s="26"/>
      <c r="G1013" s="4"/>
      <c r="H1013" s="4"/>
      <c r="I1013" s="4"/>
      <c r="M1013" s="26"/>
      <c r="O1013" s="4"/>
      <c r="P1013" s="4"/>
      <c r="R1013" s="27"/>
      <c r="T1013" s="4"/>
      <c r="W1013" s="4"/>
      <c r="X1013" s="4"/>
      <c r="Y1013" s="26"/>
    </row>
    <row r="1014" spans="3:25" ht="20.100000000000001" customHeight="1" x14ac:dyDescent="0.3">
      <c r="C1014" s="25"/>
      <c r="D1014" s="26"/>
      <c r="G1014" s="4"/>
      <c r="H1014" s="4"/>
      <c r="I1014" s="4"/>
      <c r="M1014" s="26"/>
      <c r="O1014" s="4"/>
      <c r="P1014" s="4"/>
      <c r="R1014" s="27"/>
      <c r="T1014" s="4"/>
      <c r="W1014" s="4"/>
      <c r="X1014" s="4"/>
      <c r="Y1014" s="26"/>
    </row>
    <row r="1015" spans="3:25" ht="20.100000000000001" customHeight="1" x14ac:dyDescent="0.3">
      <c r="C1015" s="25"/>
      <c r="D1015" s="26"/>
      <c r="G1015" s="4"/>
      <c r="H1015" s="4"/>
      <c r="I1015" s="4"/>
      <c r="M1015" s="26"/>
      <c r="O1015" s="4"/>
      <c r="P1015" s="4"/>
      <c r="R1015" s="27"/>
      <c r="T1015" s="4"/>
      <c r="W1015" s="4"/>
      <c r="X1015" s="4"/>
      <c r="Y1015" s="26"/>
    </row>
    <row r="1016" spans="3:25" ht="20.100000000000001" customHeight="1" x14ac:dyDescent="0.3">
      <c r="C1016" s="25"/>
      <c r="D1016" s="26"/>
      <c r="G1016" s="4"/>
      <c r="H1016" s="4"/>
      <c r="I1016" s="4"/>
      <c r="M1016" s="26"/>
      <c r="O1016" s="4"/>
      <c r="P1016" s="4"/>
      <c r="R1016" s="27"/>
      <c r="T1016" s="4"/>
      <c r="W1016" s="4"/>
      <c r="X1016" s="4"/>
      <c r="Y1016" s="26"/>
    </row>
    <row r="1017" spans="3:25" ht="20.100000000000001" customHeight="1" x14ac:dyDescent="0.3">
      <c r="C1017" s="25"/>
      <c r="D1017" s="26"/>
      <c r="G1017" s="4"/>
      <c r="H1017" s="4"/>
      <c r="I1017" s="4"/>
      <c r="M1017" s="26"/>
      <c r="O1017" s="4"/>
      <c r="P1017" s="4"/>
      <c r="R1017" s="27"/>
      <c r="T1017" s="4"/>
      <c r="W1017" s="4"/>
      <c r="X1017" s="4"/>
      <c r="Y1017" s="26"/>
    </row>
    <row r="1018" spans="3:25" ht="20.100000000000001" customHeight="1" x14ac:dyDescent="0.3">
      <c r="C1018" s="25"/>
      <c r="D1018" s="26"/>
      <c r="G1018" s="4"/>
      <c r="H1018" s="4"/>
      <c r="I1018" s="4"/>
      <c r="M1018" s="26"/>
      <c r="O1018" s="4"/>
      <c r="P1018" s="4"/>
      <c r="R1018" s="27"/>
      <c r="T1018" s="4"/>
      <c r="W1018" s="4"/>
      <c r="X1018" s="4"/>
      <c r="Y1018" s="26"/>
    </row>
    <row r="1019" spans="3:25" ht="20.100000000000001" customHeight="1" x14ac:dyDescent="0.3">
      <c r="C1019" s="25"/>
      <c r="D1019" s="26"/>
      <c r="G1019" s="4"/>
      <c r="H1019" s="4"/>
      <c r="I1019" s="4"/>
      <c r="M1019" s="26"/>
      <c r="O1019" s="4"/>
      <c r="P1019" s="4"/>
      <c r="R1019" s="27"/>
      <c r="T1019" s="4"/>
      <c r="W1019" s="4"/>
      <c r="X1019" s="4"/>
      <c r="Y1019" s="26"/>
    </row>
    <row r="1020" spans="3:25" ht="20.100000000000001" customHeight="1" x14ac:dyDescent="0.3">
      <c r="C1020" s="25"/>
      <c r="D1020" s="26"/>
      <c r="G1020" s="4"/>
      <c r="H1020" s="4"/>
      <c r="I1020" s="4"/>
      <c r="M1020" s="26"/>
      <c r="O1020" s="4"/>
      <c r="P1020" s="4"/>
      <c r="R1020" s="27"/>
      <c r="T1020" s="4"/>
      <c r="W1020" s="4"/>
      <c r="X1020" s="4"/>
      <c r="Y1020" s="26"/>
    </row>
    <row r="1021" spans="3:25" ht="20.100000000000001" customHeight="1" x14ac:dyDescent="0.3">
      <c r="C1021" s="25"/>
      <c r="D1021" s="26"/>
      <c r="G1021" s="4"/>
      <c r="H1021" s="4"/>
      <c r="I1021" s="4"/>
      <c r="M1021" s="26"/>
      <c r="O1021" s="4"/>
      <c r="P1021" s="4"/>
      <c r="R1021" s="27"/>
      <c r="T1021" s="4"/>
      <c r="W1021" s="4"/>
      <c r="X1021" s="4"/>
      <c r="Y1021" s="26"/>
    </row>
    <row r="1022" spans="3:25" ht="20.100000000000001" customHeight="1" x14ac:dyDescent="0.3">
      <c r="C1022" s="25"/>
      <c r="D1022" s="26"/>
      <c r="G1022" s="4"/>
      <c r="H1022" s="4"/>
      <c r="I1022" s="4"/>
      <c r="M1022" s="26"/>
      <c r="O1022" s="4"/>
      <c r="P1022" s="4"/>
      <c r="R1022" s="27"/>
      <c r="T1022" s="4"/>
      <c r="W1022" s="4"/>
      <c r="X1022" s="4"/>
      <c r="Y1022" s="26"/>
    </row>
    <row r="1023" spans="3:25" ht="20.100000000000001" customHeight="1" x14ac:dyDescent="0.3">
      <c r="C1023" s="25"/>
      <c r="D1023" s="26"/>
      <c r="G1023" s="4"/>
      <c r="H1023" s="4"/>
      <c r="I1023" s="4"/>
      <c r="M1023" s="26"/>
      <c r="O1023" s="4"/>
      <c r="P1023" s="4"/>
      <c r="R1023" s="27"/>
      <c r="T1023" s="4"/>
      <c r="W1023" s="4"/>
      <c r="X1023" s="4"/>
      <c r="Y1023" s="26"/>
    </row>
    <row r="1024" spans="3:25" ht="20.100000000000001" customHeight="1" x14ac:dyDescent="0.3">
      <c r="C1024" s="25"/>
      <c r="D1024" s="26"/>
      <c r="G1024" s="4"/>
      <c r="H1024" s="4"/>
      <c r="I1024" s="4"/>
      <c r="M1024" s="26"/>
      <c r="O1024" s="4"/>
      <c r="P1024" s="4"/>
      <c r="R1024" s="27"/>
      <c r="T1024" s="4"/>
      <c r="W1024" s="4"/>
      <c r="X1024" s="4"/>
      <c r="Y1024" s="26"/>
    </row>
    <row r="1025" spans="3:25" ht="20.100000000000001" customHeight="1" x14ac:dyDescent="0.3">
      <c r="C1025" s="25"/>
      <c r="D1025" s="26"/>
      <c r="G1025" s="4"/>
      <c r="H1025" s="4"/>
      <c r="I1025" s="4"/>
      <c r="M1025" s="26"/>
      <c r="O1025" s="4"/>
      <c r="P1025" s="4"/>
      <c r="R1025" s="27"/>
      <c r="T1025" s="4"/>
      <c r="W1025" s="4"/>
      <c r="X1025" s="4"/>
      <c r="Y1025" s="26"/>
    </row>
    <row r="1026" spans="3:25" ht="20.100000000000001" customHeight="1" x14ac:dyDescent="0.3">
      <c r="C1026" s="25"/>
      <c r="D1026" s="26"/>
      <c r="G1026" s="4"/>
      <c r="H1026" s="4"/>
      <c r="I1026" s="4"/>
      <c r="M1026" s="26"/>
      <c r="O1026" s="4"/>
      <c r="P1026" s="4"/>
      <c r="R1026" s="27"/>
      <c r="T1026" s="4"/>
      <c r="W1026" s="4"/>
      <c r="X1026" s="4"/>
      <c r="Y1026" s="26"/>
    </row>
    <row r="1027" spans="3:25" ht="20.100000000000001" customHeight="1" x14ac:dyDescent="0.3">
      <c r="C1027" s="25"/>
      <c r="D1027" s="26"/>
      <c r="G1027" s="4"/>
      <c r="H1027" s="4"/>
      <c r="I1027" s="4"/>
      <c r="M1027" s="26"/>
      <c r="O1027" s="4"/>
      <c r="P1027" s="4"/>
      <c r="R1027" s="27"/>
      <c r="T1027" s="4"/>
      <c r="W1027" s="4"/>
      <c r="X1027" s="4"/>
      <c r="Y1027" s="26"/>
    </row>
    <row r="1028" spans="3:25" ht="20.100000000000001" customHeight="1" x14ac:dyDescent="0.3">
      <c r="C1028" s="25"/>
      <c r="D1028" s="26"/>
      <c r="G1028" s="4"/>
      <c r="H1028" s="4"/>
      <c r="I1028" s="4"/>
      <c r="M1028" s="26"/>
      <c r="O1028" s="4"/>
      <c r="P1028" s="4"/>
      <c r="R1028" s="27"/>
      <c r="T1028" s="4"/>
      <c r="W1028" s="4"/>
      <c r="X1028" s="4"/>
      <c r="Y1028" s="26"/>
    </row>
    <row r="1029" spans="3:25" ht="20.100000000000001" customHeight="1" x14ac:dyDescent="0.3">
      <c r="C1029" s="25"/>
      <c r="D1029" s="26"/>
      <c r="G1029" s="4"/>
      <c r="H1029" s="4"/>
      <c r="I1029" s="4"/>
      <c r="M1029" s="26"/>
      <c r="O1029" s="4"/>
      <c r="P1029" s="4"/>
      <c r="R1029" s="27"/>
      <c r="T1029" s="4"/>
      <c r="W1029" s="4"/>
      <c r="X1029" s="4"/>
      <c r="Y1029" s="26"/>
    </row>
    <row r="1030" spans="3:25" ht="20.100000000000001" customHeight="1" x14ac:dyDescent="0.3">
      <c r="C1030" s="25"/>
      <c r="D1030" s="26"/>
      <c r="G1030" s="4"/>
      <c r="H1030" s="4"/>
      <c r="I1030" s="4"/>
      <c r="M1030" s="26"/>
      <c r="O1030" s="4"/>
      <c r="P1030" s="4"/>
      <c r="R1030" s="27"/>
      <c r="T1030" s="4"/>
      <c r="W1030" s="4"/>
      <c r="X1030" s="4"/>
      <c r="Y1030" s="26"/>
    </row>
    <row r="1031" spans="3:25" ht="20.100000000000001" customHeight="1" x14ac:dyDescent="0.3">
      <c r="C1031" s="25"/>
      <c r="D1031" s="26"/>
      <c r="G1031" s="4"/>
      <c r="H1031" s="4"/>
      <c r="I1031" s="4"/>
      <c r="M1031" s="26"/>
      <c r="O1031" s="4"/>
      <c r="P1031" s="4"/>
      <c r="R1031" s="27"/>
      <c r="T1031" s="4"/>
      <c r="W1031" s="4"/>
      <c r="X1031" s="4"/>
      <c r="Y1031" s="26"/>
    </row>
    <row r="1032" spans="3:25" ht="20.100000000000001" customHeight="1" x14ac:dyDescent="0.3">
      <c r="C1032" s="25"/>
      <c r="D1032" s="26"/>
      <c r="G1032" s="4"/>
      <c r="H1032" s="4"/>
      <c r="I1032" s="4"/>
      <c r="M1032" s="26"/>
      <c r="O1032" s="4"/>
      <c r="P1032" s="4"/>
      <c r="R1032" s="27"/>
      <c r="T1032" s="4"/>
      <c r="W1032" s="4"/>
      <c r="X1032" s="4"/>
      <c r="Y1032" s="26"/>
    </row>
    <row r="1033" spans="3:25" ht="20.100000000000001" customHeight="1" x14ac:dyDescent="0.3">
      <c r="C1033" s="25"/>
      <c r="D1033" s="26"/>
      <c r="G1033" s="4"/>
      <c r="H1033" s="4"/>
      <c r="I1033" s="4"/>
      <c r="M1033" s="26"/>
      <c r="O1033" s="4"/>
      <c r="P1033" s="4"/>
      <c r="R1033" s="27"/>
      <c r="T1033" s="4"/>
      <c r="W1033" s="4"/>
      <c r="X1033" s="4"/>
      <c r="Y1033" s="26"/>
    </row>
    <row r="1034" spans="3:25" ht="20.100000000000001" customHeight="1" x14ac:dyDescent="0.3">
      <c r="C1034" s="25"/>
      <c r="D1034" s="26"/>
      <c r="G1034" s="4"/>
      <c r="H1034" s="4"/>
      <c r="I1034" s="4"/>
      <c r="M1034" s="26"/>
      <c r="O1034" s="4"/>
      <c r="P1034" s="4"/>
      <c r="R1034" s="27"/>
      <c r="T1034" s="4"/>
      <c r="W1034" s="4"/>
      <c r="X1034" s="4"/>
      <c r="Y1034" s="26"/>
    </row>
    <row r="1035" spans="3:25" ht="20.100000000000001" customHeight="1" x14ac:dyDescent="0.3">
      <c r="C1035" s="25"/>
      <c r="D1035" s="26"/>
      <c r="G1035" s="4"/>
      <c r="H1035" s="4"/>
      <c r="I1035" s="4"/>
      <c r="M1035" s="26"/>
      <c r="O1035" s="4"/>
      <c r="P1035" s="4"/>
      <c r="R1035" s="27"/>
      <c r="T1035" s="4"/>
      <c r="W1035" s="4"/>
      <c r="X1035" s="4"/>
      <c r="Y1035" s="26"/>
    </row>
    <row r="1036" spans="3:25" ht="20.100000000000001" customHeight="1" x14ac:dyDescent="0.3">
      <c r="C1036" s="25"/>
      <c r="D1036" s="26"/>
      <c r="G1036" s="4"/>
      <c r="H1036" s="4"/>
      <c r="I1036" s="4"/>
      <c r="M1036" s="26"/>
      <c r="O1036" s="4"/>
      <c r="P1036" s="4"/>
      <c r="R1036" s="27"/>
      <c r="T1036" s="4"/>
      <c r="W1036" s="4"/>
      <c r="X1036" s="4"/>
      <c r="Y1036" s="26"/>
    </row>
    <row r="1037" spans="3:25" ht="20.100000000000001" customHeight="1" x14ac:dyDescent="0.3">
      <c r="C1037" s="25"/>
      <c r="D1037" s="26"/>
      <c r="G1037" s="4"/>
      <c r="H1037" s="4"/>
      <c r="I1037" s="4"/>
      <c r="M1037" s="26"/>
      <c r="O1037" s="4"/>
      <c r="P1037" s="4"/>
      <c r="R1037" s="27"/>
      <c r="T1037" s="4"/>
      <c r="W1037" s="4"/>
      <c r="X1037" s="4"/>
      <c r="Y1037" s="26"/>
    </row>
    <row r="1038" spans="3:25" ht="20.100000000000001" customHeight="1" x14ac:dyDescent="0.3">
      <c r="C1038" s="25"/>
      <c r="D1038" s="26"/>
      <c r="G1038" s="4"/>
      <c r="H1038" s="4"/>
      <c r="I1038" s="4"/>
      <c r="M1038" s="26"/>
      <c r="O1038" s="4"/>
      <c r="P1038" s="4"/>
      <c r="R1038" s="27"/>
      <c r="T1038" s="4"/>
      <c r="W1038" s="4"/>
      <c r="X1038" s="4"/>
      <c r="Y1038" s="26"/>
    </row>
    <row r="1039" spans="3:25" ht="20.100000000000001" customHeight="1" x14ac:dyDescent="0.3">
      <c r="C1039" s="25"/>
      <c r="D1039" s="26"/>
      <c r="G1039" s="4"/>
      <c r="H1039" s="4"/>
      <c r="I1039" s="4"/>
      <c r="M1039" s="26"/>
      <c r="O1039" s="4"/>
      <c r="P1039" s="4"/>
      <c r="R1039" s="27"/>
      <c r="T1039" s="4"/>
      <c r="W1039" s="4"/>
      <c r="X1039" s="4"/>
      <c r="Y1039" s="26"/>
    </row>
    <row r="1040" spans="3:25" ht="20.100000000000001" customHeight="1" x14ac:dyDescent="0.3">
      <c r="C1040" s="25"/>
      <c r="D1040" s="26"/>
      <c r="G1040" s="4"/>
      <c r="H1040" s="4"/>
      <c r="I1040" s="4"/>
      <c r="M1040" s="26"/>
      <c r="O1040" s="4"/>
      <c r="P1040" s="4"/>
      <c r="R1040" s="27"/>
      <c r="T1040" s="4"/>
      <c r="W1040" s="4"/>
      <c r="X1040" s="4"/>
      <c r="Y1040" s="26"/>
    </row>
    <row r="1041" spans="3:25" ht="20.100000000000001" customHeight="1" x14ac:dyDescent="0.3">
      <c r="C1041" s="25"/>
      <c r="D1041" s="26"/>
      <c r="G1041" s="4"/>
      <c r="H1041" s="4"/>
      <c r="I1041" s="4"/>
      <c r="M1041" s="26"/>
      <c r="O1041" s="4"/>
      <c r="P1041" s="4"/>
      <c r="R1041" s="27"/>
      <c r="T1041" s="4"/>
      <c r="W1041" s="4"/>
      <c r="X1041" s="4"/>
      <c r="Y1041" s="26"/>
    </row>
    <row r="1042" spans="3:25" ht="20.100000000000001" customHeight="1" x14ac:dyDescent="0.3">
      <c r="C1042" s="25"/>
      <c r="D1042" s="26"/>
      <c r="G1042" s="4"/>
      <c r="H1042" s="4"/>
      <c r="I1042" s="4"/>
      <c r="M1042" s="26"/>
      <c r="O1042" s="4"/>
      <c r="P1042" s="4"/>
      <c r="R1042" s="27"/>
      <c r="T1042" s="4"/>
      <c r="W1042" s="4"/>
      <c r="X1042" s="4"/>
      <c r="Y1042" s="26"/>
    </row>
    <row r="1043" spans="3:25" ht="20.100000000000001" customHeight="1" x14ac:dyDescent="0.3">
      <c r="C1043" s="25"/>
      <c r="D1043" s="26"/>
      <c r="G1043" s="4"/>
      <c r="H1043" s="4"/>
      <c r="I1043" s="4"/>
      <c r="M1043" s="26"/>
      <c r="O1043" s="4"/>
      <c r="P1043" s="4"/>
      <c r="R1043" s="27"/>
      <c r="T1043" s="4"/>
      <c r="W1043" s="4"/>
      <c r="X1043" s="4"/>
      <c r="Y1043" s="26"/>
    </row>
    <row r="1044" spans="3:25" ht="20.100000000000001" customHeight="1" x14ac:dyDescent="0.3">
      <c r="C1044" s="25"/>
      <c r="D1044" s="26"/>
      <c r="G1044" s="4"/>
      <c r="H1044" s="4"/>
      <c r="I1044" s="4"/>
      <c r="M1044" s="26"/>
      <c r="O1044" s="4"/>
      <c r="P1044" s="4"/>
      <c r="R1044" s="27"/>
      <c r="T1044" s="4"/>
      <c r="W1044" s="4"/>
      <c r="X1044" s="4"/>
      <c r="Y1044" s="26"/>
    </row>
    <row r="1045" spans="3:25" ht="20.100000000000001" customHeight="1" x14ac:dyDescent="0.3">
      <c r="C1045" s="25"/>
      <c r="D1045" s="26"/>
      <c r="G1045" s="4"/>
      <c r="H1045" s="4"/>
      <c r="I1045" s="4"/>
      <c r="M1045" s="26"/>
      <c r="O1045" s="4"/>
      <c r="P1045" s="4"/>
      <c r="R1045" s="27"/>
      <c r="T1045" s="4"/>
      <c r="W1045" s="4"/>
      <c r="X1045" s="4"/>
      <c r="Y1045" s="26"/>
    </row>
    <row r="1046" spans="3:25" ht="20.100000000000001" customHeight="1" x14ac:dyDescent="0.3">
      <c r="C1046" s="25"/>
      <c r="D1046" s="26"/>
      <c r="G1046" s="4"/>
      <c r="H1046" s="4"/>
      <c r="I1046" s="4"/>
      <c r="M1046" s="26"/>
      <c r="O1046" s="4"/>
      <c r="P1046" s="4"/>
      <c r="R1046" s="27"/>
      <c r="T1046" s="4"/>
      <c r="W1046" s="4"/>
      <c r="X1046" s="4"/>
      <c r="Y1046" s="26"/>
    </row>
    <row r="1047" spans="3:25" ht="20.100000000000001" customHeight="1" x14ac:dyDescent="0.3">
      <c r="C1047" s="25"/>
      <c r="D1047" s="26"/>
      <c r="G1047" s="4"/>
      <c r="H1047" s="4"/>
      <c r="I1047" s="4"/>
      <c r="M1047" s="26"/>
      <c r="O1047" s="4"/>
      <c r="P1047" s="4"/>
      <c r="R1047" s="27"/>
      <c r="T1047" s="4"/>
      <c r="W1047" s="4"/>
      <c r="X1047" s="4"/>
      <c r="Y1047" s="26"/>
    </row>
    <row r="1048" spans="3:25" ht="20.100000000000001" customHeight="1" x14ac:dyDescent="0.3">
      <c r="C1048" s="25"/>
      <c r="D1048" s="26"/>
      <c r="G1048" s="4"/>
      <c r="H1048" s="4"/>
      <c r="I1048" s="4"/>
      <c r="M1048" s="26"/>
      <c r="O1048" s="4"/>
      <c r="P1048" s="4"/>
      <c r="R1048" s="27"/>
      <c r="T1048" s="4"/>
      <c r="W1048" s="4"/>
      <c r="X1048" s="4"/>
      <c r="Y1048" s="26"/>
    </row>
    <row r="1049" spans="3:25" ht="20.100000000000001" customHeight="1" x14ac:dyDescent="0.3">
      <c r="C1049" s="25"/>
      <c r="D1049" s="26"/>
      <c r="G1049" s="4"/>
      <c r="H1049" s="4"/>
      <c r="I1049" s="4"/>
      <c r="M1049" s="26"/>
      <c r="O1049" s="4"/>
      <c r="P1049" s="4"/>
      <c r="R1049" s="27"/>
      <c r="T1049" s="4"/>
      <c r="W1049" s="4"/>
      <c r="X1049" s="4"/>
      <c r="Y1049" s="26"/>
    </row>
    <row r="1050" spans="3:25" ht="20.100000000000001" customHeight="1" x14ac:dyDescent="0.3">
      <c r="C1050" s="25"/>
      <c r="D1050" s="26"/>
      <c r="G1050" s="4"/>
      <c r="H1050" s="4"/>
      <c r="I1050" s="4"/>
      <c r="M1050" s="26"/>
      <c r="O1050" s="4"/>
      <c r="P1050" s="4"/>
      <c r="R1050" s="27"/>
      <c r="T1050" s="4"/>
      <c r="W1050" s="4"/>
      <c r="X1050" s="4"/>
      <c r="Y1050" s="26"/>
    </row>
    <row r="1051" spans="3:25" ht="20.100000000000001" customHeight="1" x14ac:dyDescent="0.3">
      <c r="C1051" s="25"/>
      <c r="D1051" s="26"/>
      <c r="G1051" s="4"/>
      <c r="H1051" s="4"/>
      <c r="I1051" s="4"/>
      <c r="M1051" s="26"/>
      <c r="O1051" s="4"/>
      <c r="P1051" s="4"/>
      <c r="R1051" s="27"/>
      <c r="T1051" s="4"/>
      <c r="W1051" s="4"/>
      <c r="X1051" s="4"/>
      <c r="Y1051" s="26"/>
    </row>
    <row r="1052" spans="3:25" ht="20.100000000000001" customHeight="1" x14ac:dyDescent="0.3">
      <c r="C1052" s="25"/>
      <c r="D1052" s="26"/>
      <c r="G1052" s="4"/>
      <c r="H1052" s="4"/>
      <c r="I1052" s="4"/>
      <c r="M1052" s="26"/>
      <c r="O1052" s="4"/>
      <c r="P1052" s="4"/>
      <c r="R1052" s="27"/>
      <c r="T1052" s="4"/>
      <c r="W1052" s="4"/>
      <c r="X1052" s="4"/>
      <c r="Y1052" s="26"/>
    </row>
    <row r="1053" spans="3:25" ht="20.100000000000001" customHeight="1" x14ac:dyDescent="0.3">
      <c r="C1053" s="25"/>
      <c r="D1053" s="26"/>
      <c r="G1053" s="4"/>
      <c r="H1053" s="4"/>
      <c r="I1053" s="4"/>
      <c r="M1053" s="26"/>
      <c r="O1053" s="4"/>
      <c r="P1053" s="4"/>
      <c r="R1053" s="27"/>
      <c r="T1053" s="4"/>
      <c r="W1053" s="4"/>
      <c r="X1053" s="4"/>
      <c r="Y1053" s="26"/>
    </row>
    <row r="1054" spans="3:25" ht="20.100000000000001" customHeight="1" x14ac:dyDescent="0.3">
      <c r="C1054" s="25"/>
      <c r="D1054" s="26"/>
      <c r="G1054" s="4"/>
      <c r="H1054" s="4"/>
      <c r="I1054" s="4"/>
      <c r="M1054" s="26"/>
      <c r="O1054" s="4"/>
      <c r="P1054" s="4"/>
      <c r="R1054" s="27"/>
      <c r="T1054" s="4"/>
      <c r="W1054" s="4"/>
      <c r="X1054" s="4"/>
      <c r="Y1054" s="26"/>
    </row>
    <row r="1055" spans="3:25" ht="20.100000000000001" customHeight="1" x14ac:dyDescent="0.3">
      <c r="C1055" s="25"/>
      <c r="D1055" s="26"/>
      <c r="G1055" s="4"/>
      <c r="H1055" s="4"/>
      <c r="I1055" s="4"/>
      <c r="M1055" s="26"/>
      <c r="O1055" s="4"/>
      <c r="P1055" s="4"/>
      <c r="R1055" s="27"/>
      <c r="T1055" s="4"/>
      <c r="W1055" s="4"/>
      <c r="X1055" s="4"/>
      <c r="Y1055" s="26"/>
    </row>
    <row r="1056" spans="3:25" ht="20.100000000000001" customHeight="1" x14ac:dyDescent="0.3">
      <c r="C1056" s="25"/>
      <c r="D1056" s="26"/>
      <c r="G1056" s="4"/>
      <c r="H1056" s="4"/>
      <c r="I1056" s="4"/>
      <c r="M1056" s="26"/>
      <c r="O1056" s="4"/>
      <c r="P1056" s="4"/>
      <c r="R1056" s="27"/>
      <c r="T1056" s="4"/>
      <c r="W1056" s="4"/>
      <c r="X1056" s="4"/>
      <c r="Y1056" s="26"/>
    </row>
    <row r="1057" spans="3:25" ht="20.100000000000001" customHeight="1" x14ac:dyDescent="0.3">
      <c r="C1057" s="25"/>
      <c r="D1057" s="26"/>
      <c r="G1057" s="4"/>
      <c r="H1057" s="4"/>
      <c r="I1057" s="4"/>
      <c r="M1057" s="26"/>
      <c r="O1057" s="4"/>
      <c r="P1057" s="4"/>
      <c r="R1057" s="27"/>
      <c r="T1057" s="4"/>
      <c r="W1057" s="4"/>
      <c r="X1057" s="4"/>
      <c r="Y1057" s="26"/>
    </row>
    <row r="1058" spans="3:25" ht="20.100000000000001" customHeight="1" x14ac:dyDescent="0.3">
      <c r="C1058" s="25"/>
      <c r="D1058" s="26"/>
      <c r="G1058" s="4"/>
      <c r="H1058" s="4"/>
      <c r="I1058" s="4"/>
      <c r="M1058" s="26"/>
      <c r="O1058" s="4"/>
      <c r="P1058" s="4"/>
      <c r="R1058" s="27"/>
      <c r="T1058" s="4"/>
      <c r="W1058" s="4"/>
      <c r="X1058" s="4"/>
      <c r="Y1058" s="26"/>
    </row>
    <row r="1059" spans="3:25" ht="20.100000000000001" customHeight="1" x14ac:dyDescent="0.3">
      <c r="C1059" s="25"/>
      <c r="D1059" s="26"/>
      <c r="G1059" s="4"/>
      <c r="H1059" s="4"/>
      <c r="I1059" s="4"/>
      <c r="M1059" s="26"/>
      <c r="O1059" s="4"/>
      <c r="P1059" s="4"/>
      <c r="R1059" s="27"/>
      <c r="T1059" s="4"/>
      <c r="W1059" s="4"/>
      <c r="X1059" s="4"/>
      <c r="Y1059" s="26"/>
    </row>
    <row r="1060" spans="3:25" ht="20.100000000000001" customHeight="1" x14ac:dyDescent="0.3">
      <c r="C1060" s="25"/>
      <c r="D1060" s="26"/>
      <c r="G1060" s="4"/>
      <c r="H1060" s="4"/>
      <c r="I1060" s="4"/>
      <c r="M1060" s="26"/>
      <c r="O1060" s="4"/>
      <c r="P1060" s="4"/>
      <c r="R1060" s="27"/>
      <c r="T1060" s="4"/>
      <c r="W1060" s="4"/>
      <c r="X1060" s="4"/>
      <c r="Y1060" s="26"/>
    </row>
    <row r="1061" spans="3:25" ht="20.100000000000001" customHeight="1" x14ac:dyDescent="0.3">
      <c r="C1061" s="25"/>
      <c r="D1061" s="26"/>
      <c r="G1061" s="4"/>
      <c r="H1061" s="4"/>
      <c r="I1061" s="4"/>
      <c r="M1061" s="26"/>
      <c r="O1061" s="4"/>
      <c r="P1061" s="4"/>
      <c r="R1061" s="27"/>
      <c r="T1061" s="4"/>
      <c r="W1061" s="4"/>
      <c r="X1061" s="4"/>
      <c r="Y1061" s="26"/>
    </row>
    <row r="1062" spans="3:25" ht="20.100000000000001" customHeight="1" x14ac:dyDescent="0.3">
      <c r="C1062" s="25"/>
      <c r="D1062" s="26"/>
      <c r="G1062" s="4"/>
      <c r="H1062" s="4"/>
      <c r="I1062" s="4"/>
      <c r="M1062" s="26"/>
      <c r="O1062" s="4"/>
      <c r="P1062" s="4"/>
      <c r="R1062" s="27"/>
      <c r="T1062" s="4"/>
      <c r="W1062" s="4"/>
      <c r="X1062" s="4"/>
      <c r="Y1062" s="26"/>
    </row>
    <row r="1063" spans="3:25" ht="20.100000000000001" customHeight="1" x14ac:dyDescent="0.3">
      <c r="C1063" s="25"/>
      <c r="D1063" s="26"/>
      <c r="G1063" s="4"/>
      <c r="H1063" s="4"/>
      <c r="I1063" s="4"/>
      <c r="M1063" s="26"/>
      <c r="O1063" s="4"/>
      <c r="P1063" s="4"/>
      <c r="R1063" s="27"/>
      <c r="T1063" s="4"/>
      <c r="W1063" s="4"/>
      <c r="X1063" s="4"/>
      <c r="Y1063" s="26"/>
    </row>
    <row r="1064" spans="3:25" ht="20.100000000000001" customHeight="1" x14ac:dyDescent="0.3">
      <c r="C1064" s="25"/>
      <c r="D1064" s="26"/>
      <c r="G1064" s="4"/>
      <c r="H1064" s="4"/>
      <c r="I1064" s="4"/>
      <c r="M1064" s="26"/>
      <c r="O1064" s="4"/>
      <c r="P1064" s="4"/>
      <c r="R1064" s="27"/>
      <c r="T1064" s="4"/>
      <c r="W1064" s="4"/>
      <c r="X1064" s="4"/>
      <c r="Y1064" s="26"/>
    </row>
    <row r="1065" spans="3:25" ht="20.100000000000001" customHeight="1" x14ac:dyDescent="0.3">
      <c r="C1065" s="25"/>
      <c r="D1065" s="26"/>
      <c r="G1065" s="4"/>
      <c r="H1065" s="4"/>
      <c r="I1065" s="4"/>
      <c r="M1065" s="26"/>
      <c r="O1065" s="4"/>
      <c r="P1065" s="4"/>
      <c r="R1065" s="27"/>
      <c r="T1065" s="4"/>
      <c r="W1065" s="4"/>
      <c r="X1065" s="4"/>
      <c r="Y1065" s="26"/>
    </row>
    <row r="1066" spans="3:25" ht="20.100000000000001" customHeight="1" x14ac:dyDescent="0.3">
      <c r="C1066" s="25"/>
      <c r="D1066" s="26"/>
      <c r="G1066" s="4"/>
      <c r="H1066" s="4"/>
      <c r="I1066" s="4"/>
      <c r="M1066" s="26"/>
      <c r="O1066" s="4"/>
      <c r="P1066" s="4"/>
      <c r="R1066" s="27"/>
      <c r="T1066" s="4"/>
      <c r="W1066" s="4"/>
      <c r="X1066" s="4"/>
      <c r="Y1066" s="26"/>
    </row>
    <row r="1067" spans="3:25" ht="20.100000000000001" customHeight="1" x14ac:dyDescent="0.3">
      <c r="C1067" s="25"/>
      <c r="D1067" s="26"/>
      <c r="G1067" s="4"/>
      <c r="H1067" s="4"/>
      <c r="I1067" s="4"/>
      <c r="M1067" s="26"/>
      <c r="O1067" s="4"/>
      <c r="P1067" s="4"/>
      <c r="R1067" s="27"/>
      <c r="T1067" s="4"/>
      <c r="W1067" s="4"/>
      <c r="X1067" s="4"/>
      <c r="Y1067" s="26"/>
    </row>
    <row r="1068" spans="3:25" ht="20.100000000000001" customHeight="1" x14ac:dyDescent="0.3">
      <c r="C1068" s="25"/>
      <c r="D1068" s="26"/>
      <c r="G1068" s="4"/>
      <c r="H1068" s="4"/>
      <c r="I1068" s="4"/>
      <c r="M1068" s="26"/>
      <c r="O1068" s="4"/>
      <c r="P1068" s="4"/>
      <c r="R1068" s="27"/>
      <c r="T1068" s="4"/>
      <c r="W1068" s="4"/>
      <c r="X1068" s="4"/>
      <c r="Y1068" s="26"/>
    </row>
    <row r="1069" spans="3:25" ht="20.100000000000001" customHeight="1" x14ac:dyDescent="0.3">
      <c r="C1069" s="25"/>
      <c r="D1069" s="26"/>
      <c r="G1069" s="4"/>
      <c r="H1069" s="4"/>
      <c r="I1069" s="4"/>
      <c r="M1069" s="26"/>
      <c r="O1069" s="4"/>
      <c r="P1069" s="4"/>
      <c r="R1069" s="27"/>
      <c r="T1069" s="4"/>
      <c r="W1069" s="4"/>
      <c r="X1069" s="4"/>
      <c r="Y1069" s="26"/>
    </row>
    <row r="1070" spans="3:25" ht="20.100000000000001" customHeight="1" x14ac:dyDescent="0.3">
      <c r="C1070" s="25"/>
      <c r="D1070" s="26"/>
      <c r="G1070" s="4"/>
      <c r="H1070" s="4"/>
      <c r="I1070" s="4"/>
      <c r="M1070" s="26"/>
      <c r="O1070" s="4"/>
      <c r="P1070" s="4"/>
      <c r="R1070" s="27"/>
      <c r="T1070" s="4"/>
      <c r="W1070" s="4"/>
      <c r="X1070" s="4"/>
      <c r="Y1070" s="26"/>
    </row>
    <row r="1071" spans="3:25" ht="20.100000000000001" customHeight="1" x14ac:dyDescent="0.3">
      <c r="C1071" s="25"/>
      <c r="D1071" s="26"/>
      <c r="G1071" s="4"/>
      <c r="H1071" s="4"/>
      <c r="I1071" s="4"/>
      <c r="M1071" s="26"/>
      <c r="O1071" s="4"/>
      <c r="P1071" s="4"/>
      <c r="R1071" s="27"/>
      <c r="T1071" s="4"/>
      <c r="W1071" s="4"/>
      <c r="X1071" s="4"/>
      <c r="Y1071" s="26"/>
    </row>
    <row r="1072" spans="3:25" ht="20.100000000000001" customHeight="1" x14ac:dyDescent="0.3">
      <c r="C1072" s="25"/>
      <c r="D1072" s="26"/>
      <c r="G1072" s="4"/>
      <c r="H1072" s="4"/>
      <c r="I1072" s="4"/>
      <c r="M1072" s="26"/>
      <c r="O1072" s="4"/>
      <c r="P1072" s="4"/>
      <c r="R1072" s="27"/>
      <c r="T1072" s="4"/>
      <c r="W1072" s="4"/>
      <c r="X1072" s="4"/>
      <c r="Y1072" s="26"/>
    </row>
    <row r="1073" spans="3:25" ht="20.100000000000001" customHeight="1" x14ac:dyDescent="0.3">
      <c r="C1073" s="25"/>
      <c r="D1073" s="26"/>
      <c r="G1073" s="4"/>
      <c r="H1073" s="4"/>
      <c r="I1073" s="4"/>
      <c r="M1073" s="26"/>
      <c r="O1073" s="4"/>
      <c r="P1073" s="4"/>
      <c r="R1073" s="27"/>
      <c r="T1073" s="4"/>
      <c r="W1073" s="4"/>
      <c r="X1073" s="4"/>
      <c r="Y1073" s="26"/>
    </row>
    <row r="1074" spans="3:25" ht="20.100000000000001" customHeight="1" x14ac:dyDescent="0.3">
      <c r="C1074" s="25"/>
      <c r="D1074" s="26"/>
      <c r="G1074" s="4"/>
      <c r="H1074" s="4"/>
      <c r="I1074" s="4"/>
      <c r="M1074" s="26"/>
      <c r="O1074" s="4"/>
      <c r="P1074" s="4"/>
      <c r="R1074" s="27"/>
      <c r="T1074" s="4"/>
      <c r="W1074" s="4"/>
      <c r="X1074" s="4"/>
      <c r="Y1074" s="26"/>
    </row>
    <row r="1075" spans="3:25" ht="20.100000000000001" customHeight="1" x14ac:dyDescent="0.3">
      <c r="C1075" s="25"/>
      <c r="D1075" s="26"/>
      <c r="G1075" s="4"/>
      <c r="H1075" s="4"/>
      <c r="I1075" s="4"/>
      <c r="M1075" s="26"/>
      <c r="O1075" s="4"/>
      <c r="P1075" s="4"/>
      <c r="R1075" s="27"/>
      <c r="T1075" s="4"/>
      <c r="W1075" s="4"/>
      <c r="X1075" s="4"/>
      <c r="Y1075" s="26"/>
    </row>
    <row r="1076" spans="3:25" ht="20.100000000000001" customHeight="1" x14ac:dyDescent="0.3">
      <c r="C1076" s="25"/>
      <c r="D1076" s="26"/>
      <c r="G1076" s="4"/>
      <c r="H1076" s="4"/>
      <c r="I1076" s="4"/>
      <c r="M1076" s="26"/>
      <c r="O1076" s="4"/>
      <c r="P1076" s="4"/>
      <c r="R1076" s="27"/>
      <c r="T1076" s="4"/>
      <c r="W1076" s="4"/>
      <c r="X1076" s="4"/>
      <c r="Y1076" s="26"/>
    </row>
    <row r="1077" spans="3:25" ht="20.100000000000001" customHeight="1" x14ac:dyDescent="0.3">
      <c r="C1077" s="25"/>
      <c r="D1077" s="26"/>
      <c r="G1077" s="4"/>
      <c r="H1077" s="4"/>
      <c r="I1077" s="4"/>
      <c r="M1077" s="26"/>
      <c r="O1077" s="4"/>
      <c r="P1077" s="4"/>
      <c r="R1077" s="27"/>
      <c r="T1077" s="4"/>
      <c r="W1077" s="4"/>
      <c r="X1077" s="4"/>
      <c r="Y1077" s="26"/>
    </row>
    <row r="1078" spans="3:25" ht="20.100000000000001" customHeight="1" x14ac:dyDescent="0.3">
      <c r="C1078" s="25"/>
      <c r="D1078" s="26"/>
      <c r="G1078" s="4"/>
      <c r="H1078" s="4"/>
      <c r="I1078" s="4"/>
      <c r="M1078" s="26"/>
      <c r="O1078" s="4"/>
      <c r="P1078" s="4"/>
      <c r="R1078" s="27"/>
      <c r="T1078" s="4"/>
      <c r="W1078" s="4"/>
      <c r="X1078" s="4"/>
      <c r="Y1078" s="26"/>
    </row>
    <row r="1079" spans="3:25" ht="20.100000000000001" customHeight="1" x14ac:dyDescent="0.3">
      <c r="C1079" s="25"/>
      <c r="D1079" s="26"/>
      <c r="G1079" s="4"/>
      <c r="H1079" s="4"/>
      <c r="I1079" s="4"/>
      <c r="M1079" s="26"/>
      <c r="O1079" s="4"/>
      <c r="P1079" s="4"/>
      <c r="R1079" s="27"/>
      <c r="T1079" s="4"/>
      <c r="W1079" s="4"/>
      <c r="X1079" s="4"/>
      <c r="Y1079" s="26"/>
    </row>
    <row r="1080" spans="3:25" ht="20.100000000000001" customHeight="1" x14ac:dyDescent="0.3">
      <c r="C1080" s="25"/>
      <c r="D1080" s="26"/>
      <c r="G1080" s="4"/>
      <c r="H1080" s="4"/>
      <c r="I1080" s="4"/>
      <c r="M1080" s="26"/>
      <c r="O1080" s="4"/>
      <c r="P1080" s="4"/>
      <c r="R1080" s="27"/>
      <c r="T1080" s="4"/>
      <c r="W1080" s="4"/>
      <c r="X1080" s="4"/>
      <c r="Y1080" s="26"/>
    </row>
    <row r="1081" spans="3:25" ht="20.100000000000001" customHeight="1" x14ac:dyDescent="0.3">
      <c r="C1081" s="25"/>
      <c r="D1081" s="26"/>
      <c r="G1081" s="4"/>
      <c r="H1081" s="4"/>
      <c r="I1081" s="4"/>
      <c r="M1081" s="26"/>
      <c r="O1081" s="4"/>
      <c r="P1081" s="4"/>
      <c r="R1081" s="27"/>
      <c r="T1081" s="4"/>
      <c r="W1081" s="4"/>
      <c r="X1081" s="4"/>
      <c r="Y1081" s="26"/>
    </row>
    <row r="1082" spans="3:25" ht="20.100000000000001" customHeight="1" x14ac:dyDescent="0.3">
      <c r="C1082" s="25"/>
      <c r="D1082" s="26"/>
      <c r="G1082" s="4"/>
      <c r="H1082" s="4"/>
      <c r="I1082" s="4"/>
      <c r="M1082" s="26"/>
      <c r="O1082" s="4"/>
      <c r="P1082" s="4"/>
      <c r="R1082" s="27"/>
      <c r="T1082" s="4"/>
      <c r="W1082" s="4"/>
      <c r="X1082" s="4"/>
      <c r="Y1082" s="26"/>
    </row>
    <row r="1083" spans="3:25" ht="20.100000000000001" customHeight="1" x14ac:dyDescent="0.3">
      <c r="C1083" s="25"/>
      <c r="D1083" s="26"/>
      <c r="G1083" s="4"/>
      <c r="H1083" s="4"/>
      <c r="I1083" s="4"/>
      <c r="M1083" s="26"/>
      <c r="O1083" s="4"/>
      <c r="P1083" s="4"/>
      <c r="R1083" s="27"/>
      <c r="T1083" s="4"/>
      <c r="W1083" s="4"/>
      <c r="X1083" s="4"/>
      <c r="Y1083" s="26"/>
    </row>
    <row r="1084" spans="3:25" ht="20.100000000000001" customHeight="1" x14ac:dyDescent="0.3">
      <c r="C1084" s="25"/>
      <c r="D1084" s="26"/>
      <c r="G1084" s="4"/>
      <c r="H1084" s="4"/>
      <c r="I1084" s="4"/>
      <c r="M1084" s="26"/>
      <c r="O1084" s="4"/>
      <c r="P1084" s="4"/>
      <c r="R1084" s="27"/>
      <c r="T1084" s="4"/>
      <c r="W1084" s="4"/>
      <c r="X1084" s="4"/>
      <c r="Y1084" s="26"/>
    </row>
    <row r="1085" spans="3:25" ht="20.100000000000001" customHeight="1" x14ac:dyDescent="0.3">
      <c r="C1085" s="25"/>
      <c r="D1085" s="26"/>
      <c r="G1085" s="4"/>
      <c r="H1085" s="4"/>
      <c r="I1085" s="4"/>
      <c r="M1085" s="26"/>
      <c r="O1085" s="4"/>
      <c r="P1085" s="4"/>
      <c r="R1085" s="27"/>
      <c r="T1085" s="4"/>
      <c r="W1085" s="4"/>
      <c r="X1085" s="4"/>
      <c r="Y1085" s="26"/>
    </row>
    <row r="1086" spans="3:25" ht="20.100000000000001" customHeight="1" x14ac:dyDescent="0.3">
      <c r="C1086" s="25"/>
      <c r="D1086" s="26"/>
      <c r="G1086" s="4"/>
      <c r="H1086" s="4"/>
      <c r="I1086" s="4"/>
      <c r="M1086" s="26"/>
      <c r="O1086" s="4"/>
      <c r="P1086" s="4"/>
      <c r="R1086" s="27"/>
      <c r="T1086" s="4"/>
      <c r="W1086" s="4"/>
      <c r="X1086" s="4"/>
      <c r="Y1086" s="26"/>
    </row>
    <row r="1087" spans="3:25" ht="20.100000000000001" customHeight="1" x14ac:dyDescent="0.3">
      <c r="C1087" s="25"/>
      <c r="D1087" s="26"/>
      <c r="G1087" s="4"/>
      <c r="H1087" s="4"/>
      <c r="I1087" s="4"/>
      <c r="M1087" s="26"/>
      <c r="O1087" s="4"/>
      <c r="P1087" s="4"/>
      <c r="R1087" s="27"/>
      <c r="T1087" s="4"/>
      <c r="W1087" s="4"/>
      <c r="X1087" s="4"/>
      <c r="Y1087" s="26"/>
    </row>
    <row r="1088" spans="3:25" ht="20.100000000000001" customHeight="1" x14ac:dyDescent="0.3">
      <c r="C1088" s="25"/>
      <c r="D1088" s="26"/>
      <c r="G1088" s="4"/>
      <c r="H1088" s="4"/>
      <c r="I1088" s="4"/>
      <c r="M1088" s="26"/>
      <c r="O1088" s="4"/>
      <c r="P1088" s="4"/>
      <c r="R1088" s="27"/>
      <c r="T1088" s="4"/>
      <c r="W1088" s="4"/>
      <c r="X1088" s="4"/>
      <c r="Y1088" s="26"/>
    </row>
    <row r="1089" spans="3:25" ht="20.100000000000001" customHeight="1" x14ac:dyDescent="0.3">
      <c r="C1089" s="25"/>
      <c r="D1089" s="26"/>
      <c r="G1089" s="4"/>
      <c r="H1089" s="4"/>
      <c r="I1089" s="4"/>
      <c r="M1089" s="26"/>
      <c r="O1089" s="4"/>
      <c r="P1089" s="4"/>
      <c r="R1089" s="27"/>
      <c r="T1089" s="4"/>
      <c r="W1089" s="4"/>
      <c r="X1089" s="4"/>
      <c r="Y1089" s="26"/>
    </row>
    <row r="1090" spans="3:25" ht="20.100000000000001" customHeight="1" x14ac:dyDescent="0.3">
      <c r="C1090" s="25"/>
      <c r="D1090" s="26"/>
      <c r="G1090" s="4"/>
      <c r="H1090" s="4"/>
      <c r="I1090" s="4"/>
      <c r="M1090" s="26"/>
      <c r="O1090" s="4"/>
      <c r="P1090" s="4"/>
      <c r="R1090" s="27"/>
      <c r="T1090" s="4"/>
      <c r="W1090" s="4"/>
      <c r="X1090" s="4"/>
      <c r="Y1090" s="26"/>
    </row>
    <row r="1091" spans="3:25" ht="20.100000000000001" customHeight="1" x14ac:dyDescent="0.3">
      <c r="C1091" s="25"/>
      <c r="D1091" s="26"/>
      <c r="G1091" s="4"/>
      <c r="H1091" s="4"/>
      <c r="I1091" s="4"/>
      <c r="M1091" s="26"/>
      <c r="O1091" s="4"/>
      <c r="P1091" s="4"/>
      <c r="R1091" s="27"/>
      <c r="T1091" s="4"/>
      <c r="W1091" s="4"/>
      <c r="X1091" s="4"/>
      <c r="Y1091" s="26"/>
    </row>
    <row r="1092" spans="3:25" ht="20.100000000000001" customHeight="1" x14ac:dyDescent="0.3">
      <c r="C1092" s="25"/>
      <c r="D1092" s="26"/>
      <c r="G1092" s="4"/>
      <c r="H1092" s="4"/>
      <c r="I1092" s="4"/>
      <c r="M1092" s="26"/>
      <c r="O1092" s="4"/>
      <c r="P1092" s="4"/>
      <c r="R1092" s="27"/>
      <c r="T1092" s="4"/>
      <c r="W1092" s="4"/>
      <c r="X1092" s="4"/>
      <c r="Y1092" s="26"/>
    </row>
    <row r="1093" spans="3:25" ht="20.100000000000001" customHeight="1" x14ac:dyDescent="0.3">
      <c r="C1093" s="25"/>
      <c r="D1093" s="26"/>
      <c r="G1093" s="4"/>
      <c r="H1093" s="4"/>
      <c r="I1093" s="4"/>
      <c r="M1093" s="26"/>
      <c r="O1093" s="4"/>
      <c r="P1093" s="4"/>
      <c r="R1093" s="27"/>
      <c r="T1093" s="4"/>
      <c r="W1093" s="4"/>
      <c r="X1093" s="4"/>
      <c r="Y1093" s="26"/>
    </row>
    <row r="1094" spans="3:25" ht="20.100000000000001" customHeight="1" x14ac:dyDescent="0.3">
      <c r="C1094" s="25"/>
      <c r="D1094" s="26"/>
      <c r="G1094" s="4"/>
      <c r="H1094" s="4"/>
      <c r="I1094" s="4"/>
      <c r="M1094" s="26"/>
      <c r="O1094" s="4"/>
      <c r="P1094" s="4"/>
      <c r="R1094" s="27"/>
      <c r="T1094" s="4"/>
      <c r="W1094" s="4"/>
      <c r="X1094" s="4"/>
      <c r="Y1094" s="26"/>
    </row>
    <row r="1095" spans="3:25" ht="20.100000000000001" customHeight="1" x14ac:dyDescent="0.3">
      <c r="C1095" s="25"/>
      <c r="D1095" s="26"/>
      <c r="G1095" s="4"/>
      <c r="H1095" s="4"/>
      <c r="I1095" s="4"/>
      <c r="M1095" s="26"/>
      <c r="O1095" s="4"/>
      <c r="P1095" s="4"/>
      <c r="R1095" s="27"/>
      <c r="T1095" s="4"/>
      <c r="W1095" s="4"/>
      <c r="X1095" s="4"/>
      <c r="Y1095" s="26"/>
    </row>
    <row r="1096" spans="3:25" ht="20.100000000000001" customHeight="1" x14ac:dyDescent="0.3">
      <c r="C1096" s="25"/>
      <c r="D1096" s="26"/>
      <c r="G1096" s="4"/>
      <c r="H1096" s="4"/>
      <c r="I1096" s="4"/>
      <c r="M1096" s="26"/>
      <c r="O1096" s="4"/>
      <c r="P1096" s="4"/>
      <c r="R1096" s="27"/>
      <c r="T1096" s="4"/>
      <c r="W1096" s="4"/>
      <c r="X1096" s="4"/>
      <c r="Y1096" s="26"/>
    </row>
    <row r="1097" spans="3:25" ht="20.100000000000001" customHeight="1" x14ac:dyDescent="0.3">
      <c r="C1097" s="25"/>
      <c r="D1097" s="26"/>
      <c r="G1097" s="4"/>
      <c r="H1097" s="4"/>
      <c r="I1097" s="4"/>
      <c r="M1097" s="26"/>
      <c r="O1097" s="4"/>
      <c r="P1097" s="4"/>
      <c r="R1097" s="27"/>
      <c r="T1097" s="4"/>
      <c r="W1097" s="4"/>
      <c r="X1097" s="4"/>
      <c r="Y1097" s="26"/>
    </row>
    <row r="1098" spans="3:25" ht="20.100000000000001" customHeight="1" x14ac:dyDescent="0.3">
      <c r="C1098" s="25"/>
      <c r="D1098" s="26"/>
      <c r="G1098" s="4"/>
      <c r="H1098" s="4"/>
      <c r="I1098" s="4"/>
      <c r="M1098" s="26"/>
      <c r="O1098" s="4"/>
      <c r="P1098" s="4"/>
      <c r="R1098" s="27"/>
      <c r="T1098" s="4"/>
      <c r="W1098" s="4"/>
      <c r="X1098" s="4"/>
      <c r="Y1098" s="26"/>
    </row>
    <row r="1099" spans="3:25" ht="20.100000000000001" customHeight="1" x14ac:dyDescent="0.3">
      <c r="C1099" s="25"/>
      <c r="D1099" s="26"/>
      <c r="G1099" s="4"/>
      <c r="H1099" s="4"/>
      <c r="I1099" s="4"/>
      <c r="M1099" s="26"/>
      <c r="O1099" s="4"/>
      <c r="P1099" s="4"/>
      <c r="R1099" s="27"/>
      <c r="T1099" s="4"/>
      <c r="W1099" s="4"/>
      <c r="X1099" s="4"/>
      <c r="Y1099" s="26"/>
    </row>
    <row r="1100" spans="3:25" ht="20.100000000000001" customHeight="1" x14ac:dyDescent="0.3">
      <c r="C1100" s="25"/>
      <c r="D1100" s="26"/>
      <c r="G1100" s="4"/>
      <c r="H1100" s="4"/>
      <c r="I1100" s="4"/>
      <c r="M1100" s="26"/>
      <c r="O1100" s="4"/>
      <c r="P1100" s="4"/>
      <c r="R1100" s="27"/>
      <c r="T1100" s="4"/>
      <c r="W1100" s="4"/>
      <c r="X1100" s="4"/>
      <c r="Y1100" s="26"/>
    </row>
    <row r="1101" spans="3:25" ht="20.100000000000001" customHeight="1" x14ac:dyDescent="0.3">
      <c r="C1101" s="25"/>
      <c r="D1101" s="26"/>
      <c r="G1101" s="4"/>
      <c r="H1101" s="4"/>
      <c r="I1101" s="4"/>
      <c r="M1101" s="26"/>
      <c r="O1101" s="4"/>
      <c r="P1101" s="4"/>
      <c r="R1101" s="27"/>
      <c r="T1101" s="4"/>
      <c r="W1101" s="4"/>
      <c r="X1101" s="4"/>
      <c r="Y1101" s="26"/>
    </row>
    <row r="1102" spans="3:25" ht="20.100000000000001" customHeight="1" x14ac:dyDescent="0.3">
      <c r="C1102" s="25"/>
      <c r="D1102" s="26"/>
      <c r="G1102" s="4"/>
      <c r="H1102" s="4"/>
      <c r="I1102" s="4"/>
      <c r="M1102" s="26"/>
      <c r="O1102" s="4"/>
      <c r="P1102" s="4"/>
      <c r="R1102" s="27"/>
      <c r="T1102" s="4"/>
      <c r="W1102" s="4"/>
      <c r="X1102" s="4"/>
      <c r="Y1102" s="26"/>
    </row>
    <row r="1103" spans="3:25" ht="20.100000000000001" customHeight="1" x14ac:dyDescent="0.3">
      <c r="C1103" s="25"/>
      <c r="D1103" s="26"/>
      <c r="G1103" s="4"/>
      <c r="H1103" s="4"/>
      <c r="I1103" s="4"/>
      <c r="M1103" s="26"/>
      <c r="O1103" s="4"/>
      <c r="P1103" s="4"/>
      <c r="R1103" s="27"/>
      <c r="T1103" s="4"/>
      <c r="W1103" s="4"/>
      <c r="X1103" s="4"/>
      <c r="Y1103" s="26"/>
    </row>
    <row r="1104" spans="3:25" ht="20.100000000000001" customHeight="1" x14ac:dyDescent="0.3">
      <c r="C1104" s="25"/>
      <c r="D1104" s="26"/>
      <c r="G1104" s="4"/>
      <c r="H1104" s="4"/>
      <c r="I1104" s="4"/>
      <c r="M1104" s="26"/>
      <c r="O1104" s="4"/>
      <c r="P1104" s="4"/>
      <c r="R1104" s="27"/>
      <c r="T1104" s="4"/>
      <c r="W1104" s="4"/>
      <c r="X1104" s="4"/>
      <c r="Y1104" s="26"/>
    </row>
    <row r="1105" spans="3:25" ht="20.100000000000001" customHeight="1" x14ac:dyDescent="0.3">
      <c r="C1105" s="25"/>
      <c r="D1105" s="26"/>
      <c r="G1105" s="4"/>
      <c r="H1105" s="4"/>
      <c r="I1105" s="4"/>
      <c r="M1105" s="26"/>
      <c r="O1105" s="4"/>
      <c r="P1105" s="4"/>
      <c r="R1105" s="27"/>
      <c r="T1105" s="4"/>
      <c r="W1105" s="4"/>
      <c r="X1105" s="4"/>
      <c r="Y1105" s="26"/>
    </row>
    <row r="1106" spans="3:25" ht="20.100000000000001" customHeight="1" x14ac:dyDescent="0.3">
      <c r="C1106" s="25"/>
      <c r="D1106" s="26"/>
      <c r="G1106" s="4"/>
      <c r="H1106" s="4"/>
      <c r="I1106" s="4"/>
      <c r="M1106" s="26"/>
      <c r="O1106" s="4"/>
      <c r="P1106" s="4"/>
      <c r="R1106" s="27"/>
      <c r="T1106" s="4"/>
      <c r="W1106" s="4"/>
      <c r="X1106" s="4"/>
      <c r="Y1106" s="26"/>
    </row>
    <row r="1107" spans="3:25" ht="20.100000000000001" customHeight="1" x14ac:dyDescent="0.3">
      <c r="C1107" s="25"/>
      <c r="D1107" s="26"/>
      <c r="G1107" s="4"/>
      <c r="H1107" s="4"/>
      <c r="I1107" s="4"/>
      <c r="M1107" s="26"/>
      <c r="O1107" s="4"/>
      <c r="P1107" s="4"/>
      <c r="R1107" s="27"/>
      <c r="T1107" s="4"/>
      <c r="W1107" s="4"/>
      <c r="X1107" s="4"/>
      <c r="Y1107" s="26"/>
    </row>
    <row r="1108" spans="3:25" ht="20.100000000000001" customHeight="1" x14ac:dyDescent="0.3">
      <c r="C1108" s="25"/>
      <c r="D1108" s="26"/>
      <c r="G1108" s="4"/>
      <c r="H1108" s="4"/>
      <c r="I1108" s="4"/>
      <c r="M1108" s="26"/>
      <c r="O1108" s="4"/>
      <c r="P1108" s="4"/>
      <c r="R1108" s="27"/>
      <c r="T1108" s="4"/>
      <c r="W1108" s="4"/>
      <c r="X1108" s="4"/>
      <c r="Y1108" s="26"/>
    </row>
    <row r="1109" spans="3:25" ht="20.100000000000001" customHeight="1" x14ac:dyDescent="0.3">
      <c r="C1109" s="25"/>
      <c r="D1109" s="26"/>
      <c r="G1109" s="4"/>
      <c r="H1109" s="4"/>
      <c r="I1109" s="4"/>
      <c r="M1109" s="26"/>
      <c r="O1109" s="4"/>
      <c r="P1109" s="4"/>
      <c r="R1109" s="27"/>
      <c r="T1109" s="4"/>
      <c r="W1109" s="4"/>
      <c r="X1109" s="4"/>
      <c r="Y1109" s="26"/>
    </row>
    <row r="1110" spans="3:25" ht="20.100000000000001" customHeight="1" x14ac:dyDescent="0.3">
      <c r="C1110" s="25"/>
      <c r="D1110" s="26"/>
      <c r="G1110" s="4"/>
      <c r="H1110" s="4"/>
      <c r="I1110" s="4"/>
      <c r="M1110" s="26"/>
      <c r="O1110" s="4"/>
      <c r="P1110" s="4"/>
      <c r="R1110" s="27"/>
      <c r="T1110" s="4"/>
      <c r="W1110" s="4"/>
      <c r="X1110" s="4"/>
      <c r="Y1110" s="26"/>
    </row>
    <row r="1111" spans="3:25" ht="20.100000000000001" customHeight="1" x14ac:dyDescent="0.3">
      <c r="C1111" s="25"/>
      <c r="D1111" s="26"/>
      <c r="G1111" s="4"/>
      <c r="H1111" s="4"/>
      <c r="I1111" s="4"/>
      <c r="M1111" s="26"/>
      <c r="O1111" s="4"/>
      <c r="P1111" s="4"/>
      <c r="R1111" s="27"/>
      <c r="T1111" s="4"/>
      <c r="W1111" s="4"/>
      <c r="X1111" s="4"/>
      <c r="Y1111" s="26"/>
    </row>
    <row r="1112" spans="3:25" ht="20.100000000000001" customHeight="1" x14ac:dyDescent="0.3">
      <c r="C1112" s="25"/>
      <c r="D1112" s="26"/>
      <c r="G1112" s="4"/>
      <c r="H1112" s="4"/>
      <c r="I1112" s="4"/>
      <c r="M1112" s="26"/>
      <c r="O1112" s="4"/>
      <c r="P1112" s="4"/>
      <c r="R1112" s="27"/>
      <c r="T1112" s="4"/>
      <c r="W1112" s="4"/>
      <c r="X1112" s="4"/>
      <c r="Y1112" s="26"/>
    </row>
    <row r="1113" spans="3:25" ht="20.100000000000001" customHeight="1" x14ac:dyDescent="0.3">
      <c r="C1113" s="25"/>
      <c r="D1113" s="26"/>
      <c r="G1113" s="4"/>
      <c r="H1113" s="4"/>
      <c r="I1113" s="4"/>
      <c r="M1113" s="26"/>
      <c r="O1113" s="4"/>
      <c r="P1113" s="4"/>
      <c r="R1113" s="27"/>
      <c r="T1113" s="4"/>
      <c r="W1113" s="4"/>
      <c r="X1113" s="4"/>
      <c r="Y1113" s="26"/>
    </row>
    <row r="1114" spans="3:25" ht="20.100000000000001" customHeight="1" x14ac:dyDescent="0.3">
      <c r="C1114" s="25"/>
      <c r="D1114" s="26"/>
      <c r="G1114" s="4"/>
      <c r="H1114" s="4"/>
      <c r="I1114" s="4"/>
      <c r="M1114" s="26"/>
      <c r="O1114" s="4"/>
      <c r="P1114" s="4"/>
      <c r="R1114" s="27"/>
      <c r="T1114" s="4"/>
      <c r="W1114" s="4"/>
      <c r="X1114" s="4"/>
      <c r="Y1114" s="26"/>
    </row>
    <row r="1115" spans="3:25" ht="20.100000000000001" customHeight="1" x14ac:dyDescent="0.3">
      <c r="C1115" s="25"/>
      <c r="D1115" s="26"/>
      <c r="G1115" s="4"/>
      <c r="H1115" s="4"/>
      <c r="I1115" s="4"/>
      <c r="M1115" s="26"/>
      <c r="O1115" s="4"/>
      <c r="P1115" s="4"/>
      <c r="R1115" s="27"/>
      <c r="T1115" s="4"/>
      <c r="W1115" s="4"/>
      <c r="X1115" s="4"/>
      <c r="Y1115" s="26"/>
    </row>
    <row r="1116" spans="3:25" ht="20.100000000000001" customHeight="1" x14ac:dyDescent="0.3">
      <c r="C1116" s="25"/>
      <c r="D1116" s="26"/>
      <c r="G1116" s="4"/>
      <c r="H1116" s="4"/>
      <c r="I1116" s="4"/>
      <c r="M1116" s="26"/>
      <c r="O1116" s="4"/>
      <c r="P1116" s="4"/>
      <c r="R1116" s="27"/>
      <c r="T1116" s="4"/>
      <c r="W1116" s="4"/>
      <c r="X1116" s="4"/>
      <c r="Y1116" s="26"/>
    </row>
    <row r="1117" spans="3:25" ht="20.100000000000001" customHeight="1" x14ac:dyDescent="0.3">
      <c r="C1117" s="25"/>
      <c r="D1117" s="26"/>
      <c r="G1117" s="4"/>
      <c r="H1117" s="4"/>
      <c r="I1117" s="4"/>
      <c r="M1117" s="26"/>
      <c r="O1117" s="4"/>
      <c r="P1117" s="4"/>
      <c r="R1117" s="27"/>
      <c r="T1117" s="4"/>
      <c r="W1117" s="4"/>
      <c r="X1117" s="4"/>
      <c r="Y1117" s="26"/>
    </row>
    <row r="1118" spans="3:25" ht="20.100000000000001" customHeight="1" x14ac:dyDescent="0.3">
      <c r="C1118" s="25"/>
      <c r="D1118" s="26"/>
      <c r="G1118" s="4"/>
      <c r="H1118" s="4"/>
      <c r="I1118" s="4"/>
      <c r="M1118" s="26"/>
      <c r="O1118" s="4"/>
      <c r="P1118" s="4"/>
      <c r="R1118" s="27"/>
      <c r="T1118" s="4"/>
      <c r="W1118" s="4"/>
      <c r="X1118" s="4"/>
      <c r="Y1118" s="26"/>
    </row>
    <row r="1119" spans="3:25" ht="20.100000000000001" customHeight="1" x14ac:dyDescent="0.3">
      <c r="C1119" s="25"/>
      <c r="D1119" s="26"/>
      <c r="G1119" s="4"/>
      <c r="H1119" s="4"/>
      <c r="I1119" s="4"/>
      <c r="M1119" s="26"/>
      <c r="O1119" s="4"/>
      <c r="P1119" s="4"/>
      <c r="R1119" s="27"/>
      <c r="T1119" s="4"/>
      <c r="W1119" s="4"/>
      <c r="X1119" s="4"/>
      <c r="Y1119" s="26"/>
    </row>
    <row r="1120" spans="3:25" ht="20.100000000000001" customHeight="1" x14ac:dyDescent="0.3">
      <c r="C1120" s="25"/>
      <c r="D1120" s="26"/>
      <c r="G1120" s="4"/>
      <c r="H1120" s="4"/>
      <c r="I1120" s="4"/>
      <c r="M1120" s="26"/>
      <c r="O1120" s="4"/>
      <c r="P1120" s="4"/>
      <c r="R1120" s="27"/>
      <c r="T1120" s="4"/>
      <c r="W1120" s="4"/>
      <c r="X1120" s="4"/>
      <c r="Y1120" s="26"/>
    </row>
    <row r="1121" spans="3:25" ht="20.100000000000001" customHeight="1" x14ac:dyDescent="0.3">
      <c r="C1121" s="25"/>
      <c r="D1121" s="26"/>
      <c r="G1121" s="4"/>
      <c r="H1121" s="4"/>
      <c r="I1121" s="4"/>
      <c r="M1121" s="26"/>
      <c r="O1121" s="4"/>
      <c r="P1121" s="4"/>
      <c r="R1121" s="27"/>
      <c r="T1121" s="4"/>
      <c r="W1121" s="4"/>
      <c r="X1121" s="4"/>
      <c r="Y1121" s="26"/>
    </row>
    <row r="1122" spans="3:25" ht="20.100000000000001" customHeight="1" x14ac:dyDescent="0.3">
      <c r="C1122" s="25"/>
      <c r="D1122" s="26"/>
      <c r="G1122" s="4"/>
      <c r="H1122" s="4"/>
      <c r="I1122" s="4"/>
      <c r="M1122" s="26"/>
      <c r="O1122" s="4"/>
      <c r="P1122" s="4"/>
      <c r="R1122" s="27"/>
      <c r="T1122" s="4"/>
      <c r="W1122" s="4"/>
      <c r="X1122" s="4"/>
      <c r="Y1122" s="26"/>
    </row>
    <row r="1123" spans="3:25" ht="20.100000000000001" customHeight="1" x14ac:dyDescent="0.3">
      <c r="C1123" s="25"/>
      <c r="D1123" s="26"/>
      <c r="G1123" s="4"/>
      <c r="H1123" s="4"/>
      <c r="I1123" s="4"/>
      <c r="M1123" s="26"/>
      <c r="O1123" s="4"/>
      <c r="P1123" s="4"/>
      <c r="R1123" s="27"/>
      <c r="T1123" s="4"/>
      <c r="W1123" s="4"/>
      <c r="X1123" s="4"/>
      <c r="Y1123" s="26"/>
    </row>
    <row r="1124" spans="3:25" ht="20.100000000000001" customHeight="1" x14ac:dyDescent="0.3">
      <c r="C1124" s="25"/>
      <c r="D1124" s="26"/>
      <c r="G1124" s="4"/>
      <c r="H1124" s="4"/>
      <c r="I1124" s="4"/>
      <c r="M1124" s="26"/>
      <c r="O1124" s="4"/>
      <c r="P1124" s="4"/>
      <c r="R1124" s="27"/>
      <c r="T1124" s="4"/>
      <c r="W1124" s="4"/>
      <c r="X1124" s="4"/>
      <c r="Y1124" s="26"/>
    </row>
    <row r="1125" spans="3:25" ht="20.100000000000001" customHeight="1" x14ac:dyDescent="0.3">
      <c r="C1125" s="25"/>
      <c r="D1125" s="26"/>
      <c r="G1125" s="4"/>
      <c r="H1125" s="4"/>
      <c r="I1125" s="4"/>
      <c r="M1125" s="26"/>
      <c r="O1125" s="4"/>
      <c r="P1125" s="4"/>
      <c r="R1125" s="27"/>
      <c r="T1125" s="4"/>
      <c r="W1125" s="4"/>
      <c r="X1125" s="4"/>
      <c r="Y1125" s="26"/>
    </row>
    <row r="1126" spans="3:25" ht="20.100000000000001" customHeight="1" x14ac:dyDescent="0.3">
      <c r="C1126" s="25"/>
      <c r="D1126" s="26"/>
      <c r="G1126" s="4"/>
      <c r="H1126" s="4"/>
      <c r="I1126" s="4"/>
      <c r="M1126" s="26"/>
      <c r="O1126" s="4"/>
      <c r="P1126" s="4"/>
      <c r="R1126" s="27"/>
      <c r="T1126" s="4"/>
      <c r="W1126" s="4"/>
      <c r="X1126" s="4"/>
      <c r="Y1126" s="26"/>
    </row>
    <row r="1127" spans="3:25" ht="20.100000000000001" customHeight="1" x14ac:dyDescent="0.3">
      <c r="C1127" s="25"/>
      <c r="D1127" s="26"/>
      <c r="G1127" s="4"/>
      <c r="H1127" s="4"/>
      <c r="I1127" s="4"/>
      <c r="M1127" s="26"/>
      <c r="O1127" s="4"/>
      <c r="P1127" s="4"/>
      <c r="R1127" s="27"/>
      <c r="T1127" s="4"/>
      <c r="W1127" s="4"/>
      <c r="X1127" s="4"/>
      <c r="Y1127" s="26"/>
    </row>
    <row r="1128" spans="3:25" ht="20.100000000000001" customHeight="1" x14ac:dyDescent="0.3">
      <c r="C1128" s="25"/>
      <c r="D1128" s="26"/>
      <c r="G1128" s="4"/>
      <c r="H1128" s="4"/>
      <c r="I1128" s="4"/>
      <c r="M1128" s="26"/>
      <c r="O1128" s="4"/>
      <c r="P1128" s="4"/>
      <c r="R1128" s="27"/>
      <c r="T1128" s="4"/>
      <c r="W1128" s="4"/>
      <c r="X1128" s="4"/>
      <c r="Y1128" s="26"/>
    </row>
    <row r="1129" spans="3:25" ht="20.100000000000001" customHeight="1" x14ac:dyDescent="0.3">
      <c r="C1129" s="25"/>
      <c r="D1129" s="26"/>
      <c r="G1129" s="4"/>
      <c r="H1129" s="4"/>
      <c r="I1129" s="4"/>
      <c r="M1129" s="26"/>
      <c r="O1129" s="4"/>
      <c r="P1129" s="4"/>
      <c r="R1129" s="27"/>
      <c r="T1129" s="4"/>
      <c r="W1129" s="4"/>
      <c r="X1129" s="4"/>
      <c r="Y1129" s="26"/>
    </row>
    <row r="1130" spans="3:25" ht="20.100000000000001" customHeight="1" x14ac:dyDescent="0.3">
      <c r="C1130" s="25"/>
      <c r="D1130" s="26"/>
      <c r="G1130" s="4"/>
      <c r="H1130" s="4"/>
      <c r="I1130" s="4"/>
      <c r="M1130" s="26"/>
      <c r="O1130" s="4"/>
      <c r="P1130" s="4"/>
      <c r="R1130" s="27"/>
      <c r="T1130" s="4"/>
      <c r="W1130" s="4"/>
      <c r="X1130" s="4"/>
      <c r="Y1130" s="26"/>
    </row>
    <row r="1131" spans="3:25" ht="20.100000000000001" customHeight="1" x14ac:dyDescent="0.3">
      <c r="C1131" s="25"/>
      <c r="D1131" s="26"/>
      <c r="G1131" s="4"/>
      <c r="H1131" s="4"/>
      <c r="I1131" s="4"/>
      <c r="M1131" s="26"/>
      <c r="O1131" s="4"/>
      <c r="P1131" s="4"/>
      <c r="R1131" s="27"/>
      <c r="T1131" s="4"/>
      <c r="W1131" s="4"/>
      <c r="X1131" s="4"/>
      <c r="Y1131" s="26"/>
    </row>
    <row r="1132" spans="3:25" ht="20.100000000000001" customHeight="1" x14ac:dyDescent="0.3">
      <c r="C1132" s="25"/>
      <c r="D1132" s="26"/>
      <c r="G1132" s="4"/>
      <c r="H1132" s="4"/>
      <c r="I1132" s="4"/>
      <c r="M1132" s="26"/>
      <c r="O1132" s="4"/>
      <c r="P1132" s="4"/>
      <c r="R1132" s="27"/>
      <c r="T1132" s="4"/>
      <c r="W1132" s="4"/>
      <c r="X1132" s="4"/>
      <c r="Y1132" s="26"/>
    </row>
    <row r="1133" spans="3:25" ht="20.100000000000001" customHeight="1" x14ac:dyDescent="0.3">
      <c r="C1133" s="25"/>
      <c r="D1133" s="26"/>
      <c r="G1133" s="4"/>
      <c r="H1133" s="4"/>
      <c r="I1133" s="4"/>
      <c r="M1133" s="26"/>
      <c r="O1133" s="4"/>
      <c r="P1133" s="4"/>
      <c r="R1133" s="27"/>
      <c r="T1133" s="4"/>
      <c r="W1133" s="4"/>
      <c r="X1133" s="4"/>
      <c r="Y1133" s="26"/>
    </row>
    <row r="1134" spans="3:25" ht="20.100000000000001" customHeight="1" x14ac:dyDescent="0.3">
      <c r="C1134" s="25"/>
      <c r="D1134" s="26"/>
      <c r="G1134" s="4"/>
      <c r="H1134" s="4"/>
      <c r="I1134" s="4"/>
      <c r="M1134" s="26"/>
      <c r="O1134" s="4"/>
      <c r="P1134" s="4"/>
      <c r="R1134" s="27"/>
      <c r="T1134" s="4"/>
      <c r="W1134" s="4"/>
      <c r="X1134" s="4"/>
      <c r="Y1134" s="26"/>
    </row>
    <row r="1135" spans="3:25" ht="20.100000000000001" customHeight="1" x14ac:dyDescent="0.3">
      <c r="C1135" s="25"/>
      <c r="D1135" s="26"/>
      <c r="G1135" s="4"/>
      <c r="H1135" s="4"/>
      <c r="I1135" s="4"/>
      <c r="M1135" s="26"/>
      <c r="O1135" s="4"/>
      <c r="P1135" s="4"/>
      <c r="R1135" s="27"/>
      <c r="T1135" s="4"/>
      <c r="W1135" s="4"/>
      <c r="X1135" s="4"/>
      <c r="Y1135" s="26"/>
    </row>
    <row r="1136" spans="3:25" ht="20.100000000000001" customHeight="1" x14ac:dyDescent="0.3">
      <c r="C1136" s="25"/>
      <c r="D1136" s="26"/>
      <c r="G1136" s="4"/>
      <c r="H1136" s="4"/>
      <c r="I1136" s="4"/>
      <c r="M1136" s="26"/>
      <c r="O1136" s="4"/>
      <c r="P1136" s="4"/>
      <c r="R1136" s="27"/>
      <c r="T1136" s="4"/>
      <c r="W1136" s="4"/>
      <c r="X1136" s="4"/>
      <c r="Y1136" s="26"/>
    </row>
    <row r="1137" spans="3:25" ht="20.100000000000001" customHeight="1" x14ac:dyDescent="0.3">
      <c r="C1137" s="25"/>
      <c r="D1137" s="26"/>
      <c r="G1137" s="4"/>
      <c r="H1137" s="4"/>
      <c r="I1137" s="4"/>
      <c r="M1137" s="26"/>
      <c r="O1137" s="4"/>
      <c r="P1137" s="4"/>
      <c r="R1137" s="27"/>
      <c r="T1137" s="4"/>
      <c r="W1137" s="4"/>
      <c r="X1137" s="4"/>
      <c r="Y1137" s="26"/>
    </row>
    <row r="1138" spans="3:25" ht="20.100000000000001" customHeight="1" x14ac:dyDescent="0.3">
      <c r="C1138" s="25"/>
      <c r="D1138" s="26"/>
      <c r="G1138" s="4"/>
      <c r="H1138" s="4"/>
      <c r="I1138" s="4"/>
      <c r="M1138" s="26"/>
      <c r="O1138" s="4"/>
      <c r="P1138" s="4"/>
      <c r="R1138" s="27"/>
      <c r="T1138" s="4"/>
      <c r="W1138" s="4"/>
      <c r="X1138" s="4"/>
      <c r="Y1138" s="26"/>
    </row>
    <row r="1139" spans="3:25" ht="20.100000000000001" customHeight="1" x14ac:dyDescent="0.3">
      <c r="C1139" s="25"/>
      <c r="D1139" s="26"/>
      <c r="G1139" s="4"/>
      <c r="H1139" s="4"/>
      <c r="I1139" s="4"/>
      <c r="M1139" s="26"/>
      <c r="O1139" s="4"/>
      <c r="P1139" s="4"/>
      <c r="R1139" s="27"/>
      <c r="T1139" s="4"/>
      <c r="W1139" s="4"/>
      <c r="X1139" s="4"/>
      <c r="Y1139" s="26"/>
    </row>
    <row r="1140" spans="3:25" ht="20.100000000000001" customHeight="1" x14ac:dyDescent="0.3">
      <c r="C1140" s="25"/>
      <c r="D1140" s="26"/>
      <c r="G1140" s="4"/>
      <c r="H1140" s="4"/>
      <c r="I1140" s="4"/>
      <c r="M1140" s="26"/>
      <c r="O1140" s="4"/>
      <c r="P1140" s="4"/>
      <c r="R1140" s="27"/>
      <c r="T1140" s="4"/>
      <c r="W1140" s="4"/>
      <c r="X1140" s="4"/>
      <c r="Y1140" s="26"/>
    </row>
    <row r="1141" spans="3:25" ht="20.100000000000001" customHeight="1" x14ac:dyDescent="0.3">
      <c r="C1141" s="25"/>
      <c r="D1141" s="26"/>
      <c r="G1141" s="4"/>
      <c r="H1141" s="4"/>
      <c r="I1141" s="4"/>
      <c r="M1141" s="26"/>
      <c r="O1141" s="4"/>
      <c r="P1141" s="4"/>
      <c r="R1141" s="27"/>
      <c r="T1141" s="4"/>
      <c r="W1141" s="4"/>
      <c r="X1141" s="4"/>
      <c r="Y1141" s="26"/>
    </row>
    <row r="1142" spans="3:25" ht="20.100000000000001" customHeight="1" x14ac:dyDescent="0.3">
      <c r="C1142" s="25"/>
      <c r="D1142" s="26"/>
      <c r="G1142" s="4"/>
      <c r="H1142" s="4"/>
      <c r="I1142" s="4"/>
      <c r="M1142" s="26"/>
      <c r="O1142" s="4"/>
      <c r="P1142" s="4"/>
      <c r="R1142" s="27"/>
      <c r="T1142" s="4"/>
      <c r="W1142" s="4"/>
      <c r="X1142" s="4"/>
      <c r="Y1142" s="26"/>
    </row>
    <row r="1143" spans="3:25" ht="20.100000000000001" customHeight="1" x14ac:dyDescent="0.3">
      <c r="C1143" s="25"/>
      <c r="D1143" s="26"/>
      <c r="G1143" s="4"/>
      <c r="H1143" s="4"/>
      <c r="I1143" s="4"/>
      <c r="M1143" s="26"/>
      <c r="O1143" s="4"/>
      <c r="P1143" s="4"/>
      <c r="R1143" s="27"/>
      <c r="T1143" s="4"/>
      <c r="W1143" s="4"/>
      <c r="X1143" s="4"/>
      <c r="Y1143" s="26"/>
    </row>
    <row r="1144" spans="3:25" ht="20.100000000000001" customHeight="1" x14ac:dyDescent="0.3">
      <c r="C1144" s="25"/>
      <c r="D1144" s="26"/>
      <c r="G1144" s="4"/>
      <c r="H1144" s="4"/>
      <c r="I1144" s="4"/>
      <c r="M1144" s="26"/>
      <c r="O1144" s="4"/>
      <c r="P1144" s="4"/>
      <c r="R1144" s="27"/>
      <c r="T1144" s="4"/>
      <c r="W1144" s="4"/>
      <c r="X1144" s="4"/>
      <c r="Y1144" s="26"/>
    </row>
    <row r="1145" spans="3:25" ht="20.100000000000001" customHeight="1" x14ac:dyDescent="0.3">
      <c r="C1145" s="25"/>
      <c r="D1145" s="26"/>
      <c r="G1145" s="4"/>
      <c r="H1145" s="4"/>
      <c r="I1145" s="4"/>
      <c r="M1145" s="26"/>
      <c r="O1145" s="4"/>
      <c r="P1145" s="4"/>
      <c r="R1145" s="27"/>
      <c r="T1145" s="4"/>
      <c r="W1145" s="4"/>
      <c r="X1145" s="4"/>
      <c r="Y1145" s="26"/>
    </row>
    <row r="1146" spans="3:25" ht="20.100000000000001" customHeight="1" x14ac:dyDescent="0.3">
      <c r="C1146" s="25"/>
      <c r="D1146" s="26"/>
      <c r="G1146" s="4"/>
      <c r="H1146" s="4"/>
      <c r="I1146" s="4"/>
      <c r="M1146" s="26"/>
      <c r="O1146" s="4"/>
      <c r="P1146" s="4"/>
      <c r="R1146" s="27"/>
      <c r="T1146" s="4"/>
      <c r="W1146" s="4"/>
      <c r="X1146" s="4"/>
      <c r="Y1146" s="26"/>
    </row>
    <row r="1147" spans="3:25" ht="20.100000000000001" customHeight="1" x14ac:dyDescent="0.3">
      <c r="C1147" s="25"/>
      <c r="D1147" s="26"/>
      <c r="G1147" s="4"/>
      <c r="H1147" s="4"/>
      <c r="I1147" s="4"/>
      <c r="M1147" s="26"/>
      <c r="O1147" s="4"/>
      <c r="P1147" s="4"/>
      <c r="R1147" s="27"/>
      <c r="T1147" s="4"/>
      <c r="W1147" s="4"/>
      <c r="X1147" s="4"/>
      <c r="Y1147" s="26"/>
    </row>
    <row r="1148" spans="3:25" ht="20.100000000000001" customHeight="1" x14ac:dyDescent="0.3">
      <c r="C1148" s="25"/>
      <c r="D1148" s="26"/>
      <c r="G1148" s="4"/>
      <c r="H1148" s="4"/>
      <c r="I1148" s="4"/>
      <c r="M1148" s="26"/>
      <c r="O1148" s="4"/>
      <c r="P1148" s="4"/>
      <c r="R1148" s="27"/>
      <c r="T1148" s="4"/>
      <c r="W1148" s="4"/>
      <c r="X1148" s="4"/>
      <c r="Y1148" s="26"/>
    </row>
    <row r="1149" spans="3:25" ht="20.100000000000001" customHeight="1" x14ac:dyDescent="0.3">
      <c r="C1149" s="25"/>
      <c r="D1149" s="26"/>
      <c r="G1149" s="4"/>
      <c r="H1149" s="4"/>
      <c r="I1149" s="4"/>
      <c r="M1149" s="26"/>
      <c r="O1149" s="4"/>
      <c r="P1149" s="4"/>
      <c r="R1149" s="27"/>
      <c r="T1149" s="4"/>
      <c r="W1149" s="4"/>
      <c r="X1149" s="4"/>
      <c r="Y1149" s="26"/>
    </row>
    <row r="1150" spans="3:25" ht="20.100000000000001" customHeight="1" x14ac:dyDescent="0.3">
      <c r="C1150" s="25"/>
      <c r="D1150" s="26"/>
      <c r="G1150" s="4"/>
      <c r="H1150" s="4"/>
      <c r="I1150" s="4"/>
      <c r="M1150" s="26"/>
      <c r="O1150" s="4"/>
      <c r="P1150" s="4"/>
      <c r="R1150" s="27"/>
      <c r="T1150" s="4"/>
      <c r="W1150" s="4"/>
      <c r="X1150" s="4"/>
      <c r="Y1150" s="26"/>
    </row>
    <row r="1151" spans="3:25" ht="20.100000000000001" customHeight="1" x14ac:dyDescent="0.3">
      <c r="C1151" s="25"/>
      <c r="D1151" s="26"/>
      <c r="G1151" s="4"/>
      <c r="H1151" s="4"/>
      <c r="I1151" s="4"/>
      <c r="M1151" s="26"/>
      <c r="O1151" s="4"/>
      <c r="P1151" s="4"/>
      <c r="R1151" s="27"/>
      <c r="T1151" s="4"/>
      <c r="W1151" s="4"/>
      <c r="X1151" s="4"/>
      <c r="Y1151" s="26"/>
    </row>
    <row r="1152" spans="3:25" ht="20.100000000000001" customHeight="1" x14ac:dyDescent="0.3">
      <c r="C1152" s="25"/>
      <c r="D1152" s="26"/>
      <c r="G1152" s="4"/>
      <c r="H1152" s="4"/>
      <c r="I1152" s="4"/>
      <c r="M1152" s="26"/>
      <c r="O1152" s="4"/>
      <c r="P1152" s="4"/>
      <c r="R1152" s="27"/>
      <c r="T1152" s="4"/>
      <c r="W1152" s="4"/>
      <c r="X1152" s="4"/>
      <c r="Y1152" s="26"/>
    </row>
    <row r="1153" spans="3:25" ht="20.100000000000001" customHeight="1" x14ac:dyDescent="0.3">
      <c r="C1153" s="25"/>
      <c r="D1153" s="26"/>
      <c r="G1153" s="4"/>
      <c r="H1153" s="4"/>
      <c r="I1153" s="4"/>
      <c r="M1153" s="26"/>
      <c r="O1153" s="4"/>
      <c r="P1153" s="4"/>
      <c r="R1153" s="27"/>
      <c r="T1153" s="4"/>
      <c r="W1153" s="4"/>
      <c r="X1153" s="4"/>
      <c r="Y1153" s="26"/>
    </row>
    <row r="1154" spans="3:25" ht="20.100000000000001" customHeight="1" x14ac:dyDescent="0.3">
      <c r="C1154" s="25"/>
      <c r="D1154" s="26"/>
      <c r="G1154" s="4"/>
      <c r="H1154" s="4"/>
      <c r="I1154" s="4"/>
      <c r="M1154" s="26"/>
      <c r="O1154" s="4"/>
      <c r="P1154" s="4"/>
      <c r="R1154" s="27"/>
      <c r="T1154" s="4"/>
      <c r="W1154" s="4"/>
      <c r="X1154" s="4"/>
      <c r="Y1154" s="26"/>
    </row>
    <row r="1155" spans="3:25" ht="20.100000000000001" customHeight="1" x14ac:dyDescent="0.3">
      <c r="C1155" s="25"/>
      <c r="D1155" s="26"/>
      <c r="G1155" s="4"/>
      <c r="H1155" s="4"/>
      <c r="I1155" s="4"/>
      <c r="M1155" s="26"/>
      <c r="O1155" s="4"/>
      <c r="P1155" s="4"/>
      <c r="R1155" s="27"/>
      <c r="T1155" s="4"/>
      <c r="W1155" s="4"/>
      <c r="X1155" s="4"/>
      <c r="Y1155" s="26"/>
    </row>
    <row r="1156" spans="3:25" ht="20.100000000000001" customHeight="1" x14ac:dyDescent="0.3">
      <c r="C1156" s="25"/>
      <c r="D1156" s="26"/>
      <c r="G1156" s="4"/>
      <c r="H1156" s="4"/>
      <c r="I1156" s="4"/>
      <c r="M1156" s="26"/>
      <c r="O1156" s="4"/>
      <c r="P1156" s="4"/>
      <c r="R1156" s="27"/>
      <c r="T1156" s="4"/>
      <c r="W1156" s="4"/>
      <c r="X1156" s="4"/>
      <c r="Y1156" s="26"/>
    </row>
    <row r="1157" spans="3:25" ht="20.100000000000001" customHeight="1" x14ac:dyDescent="0.3">
      <c r="C1157" s="25"/>
      <c r="D1157" s="26"/>
      <c r="G1157" s="4"/>
      <c r="H1157" s="4"/>
      <c r="I1157" s="4"/>
      <c r="M1157" s="26"/>
      <c r="O1157" s="4"/>
      <c r="P1157" s="4"/>
      <c r="R1157" s="27"/>
      <c r="T1157" s="4"/>
      <c r="W1157" s="4"/>
      <c r="X1157" s="4"/>
      <c r="Y1157" s="26"/>
    </row>
    <row r="1158" spans="3:25" ht="20.100000000000001" customHeight="1" x14ac:dyDescent="0.3">
      <c r="C1158" s="25"/>
      <c r="D1158" s="26"/>
      <c r="G1158" s="4"/>
      <c r="H1158" s="4"/>
      <c r="I1158" s="4"/>
      <c r="M1158" s="26"/>
      <c r="O1158" s="4"/>
      <c r="P1158" s="4"/>
      <c r="R1158" s="27"/>
      <c r="T1158" s="4"/>
      <c r="W1158" s="4"/>
      <c r="X1158" s="4"/>
      <c r="Y1158" s="26"/>
    </row>
    <row r="1159" spans="3:25" ht="20.100000000000001" customHeight="1" x14ac:dyDescent="0.3">
      <c r="C1159" s="25"/>
      <c r="D1159" s="26"/>
      <c r="G1159" s="4"/>
      <c r="H1159" s="4"/>
      <c r="I1159" s="4"/>
      <c r="M1159" s="26"/>
      <c r="O1159" s="4"/>
      <c r="P1159" s="4"/>
      <c r="R1159" s="27"/>
      <c r="T1159" s="4"/>
      <c r="W1159" s="4"/>
      <c r="X1159" s="4"/>
      <c r="Y1159" s="26"/>
    </row>
    <row r="1160" spans="3:25" ht="20.100000000000001" customHeight="1" x14ac:dyDescent="0.3">
      <c r="C1160" s="25"/>
      <c r="D1160" s="26"/>
      <c r="G1160" s="4"/>
      <c r="H1160" s="4"/>
      <c r="I1160" s="4"/>
      <c r="M1160" s="26"/>
      <c r="O1160" s="4"/>
      <c r="P1160" s="4"/>
      <c r="R1160" s="27"/>
      <c r="T1160" s="4"/>
      <c r="W1160" s="4"/>
      <c r="X1160" s="4"/>
      <c r="Y1160" s="26"/>
    </row>
    <row r="1161" spans="3:25" ht="20.100000000000001" customHeight="1" x14ac:dyDescent="0.3">
      <c r="C1161" s="25"/>
      <c r="D1161" s="26"/>
      <c r="G1161" s="4"/>
      <c r="H1161" s="4"/>
      <c r="I1161" s="4"/>
      <c r="M1161" s="26"/>
      <c r="O1161" s="4"/>
      <c r="P1161" s="4"/>
      <c r="R1161" s="27"/>
      <c r="T1161" s="4"/>
      <c r="W1161" s="4"/>
      <c r="X1161" s="4"/>
      <c r="Y1161" s="26"/>
    </row>
    <row r="1162" spans="3:25" ht="20.100000000000001" customHeight="1" x14ac:dyDescent="0.3">
      <c r="C1162" s="25"/>
      <c r="D1162" s="26"/>
      <c r="G1162" s="4"/>
      <c r="H1162" s="4"/>
      <c r="I1162" s="4"/>
      <c r="M1162" s="26"/>
      <c r="O1162" s="4"/>
      <c r="P1162" s="4"/>
      <c r="R1162" s="27"/>
      <c r="T1162" s="4"/>
      <c r="W1162" s="4"/>
      <c r="X1162" s="4"/>
      <c r="Y1162" s="26"/>
    </row>
    <row r="1163" spans="3:25" ht="20.100000000000001" customHeight="1" x14ac:dyDescent="0.3">
      <c r="C1163" s="25"/>
      <c r="D1163" s="26"/>
      <c r="G1163" s="4"/>
      <c r="H1163" s="4"/>
      <c r="I1163" s="4"/>
      <c r="M1163" s="26"/>
      <c r="O1163" s="4"/>
      <c r="P1163" s="4"/>
      <c r="R1163" s="27"/>
      <c r="T1163" s="4"/>
      <c r="W1163" s="4"/>
      <c r="X1163" s="4"/>
      <c r="Y1163" s="26"/>
    </row>
    <row r="1164" spans="3:25" ht="20.100000000000001" customHeight="1" x14ac:dyDescent="0.3">
      <c r="C1164" s="25"/>
      <c r="D1164" s="26"/>
      <c r="G1164" s="4"/>
      <c r="H1164" s="4"/>
      <c r="I1164" s="4"/>
      <c r="M1164" s="26"/>
      <c r="O1164" s="4"/>
      <c r="P1164" s="4"/>
      <c r="R1164" s="27"/>
      <c r="T1164" s="4"/>
      <c r="W1164" s="4"/>
      <c r="X1164" s="4"/>
      <c r="Y1164" s="26"/>
    </row>
    <row r="1165" spans="3:25" ht="20.100000000000001" customHeight="1" x14ac:dyDescent="0.3">
      <c r="C1165" s="25"/>
      <c r="D1165" s="26"/>
      <c r="G1165" s="4"/>
      <c r="H1165" s="4"/>
      <c r="I1165" s="4"/>
      <c r="M1165" s="26"/>
      <c r="O1165" s="4"/>
      <c r="P1165" s="4"/>
      <c r="R1165" s="27"/>
      <c r="T1165" s="4"/>
      <c r="W1165" s="4"/>
      <c r="X1165" s="4"/>
      <c r="Y1165" s="26"/>
    </row>
    <row r="1166" spans="3:25" ht="20.100000000000001" customHeight="1" x14ac:dyDescent="0.3">
      <c r="C1166" s="25"/>
      <c r="D1166" s="26"/>
      <c r="G1166" s="4"/>
      <c r="H1166" s="4"/>
      <c r="I1166" s="4"/>
      <c r="M1166" s="26"/>
      <c r="O1166" s="4"/>
      <c r="P1166" s="4"/>
      <c r="R1166" s="27"/>
      <c r="T1166" s="4"/>
      <c r="W1166" s="4"/>
      <c r="X1166" s="4"/>
      <c r="Y1166" s="26"/>
    </row>
    <row r="1167" spans="3:25" ht="20.100000000000001" customHeight="1" x14ac:dyDescent="0.3">
      <c r="C1167" s="25"/>
      <c r="D1167" s="26"/>
      <c r="G1167" s="4"/>
      <c r="H1167" s="4"/>
      <c r="I1167" s="4"/>
      <c r="M1167" s="26"/>
      <c r="O1167" s="4"/>
      <c r="P1167" s="4"/>
      <c r="R1167" s="27"/>
      <c r="T1167" s="4"/>
      <c r="W1167" s="4"/>
      <c r="X1167" s="4"/>
      <c r="Y1167" s="26"/>
    </row>
    <row r="1168" spans="3:25" ht="20.100000000000001" customHeight="1" x14ac:dyDescent="0.3">
      <c r="C1168" s="25"/>
      <c r="D1168" s="26"/>
      <c r="G1168" s="4"/>
      <c r="H1168" s="4"/>
      <c r="I1168" s="4"/>
      <c r="M1168" s="26"/>
      <c r="O1168" s="4"/>
      <c r="P1168" s="4"/>
      <c r="R1168" s="27"/>
      <c r="T1168" s="4"/>
      <c r="W1168" s="4"/>
      <c r="X1168" s="4"/>
      <c r="Y1168" s="26"/>
    </row>
    <row r="1169" spans="3:25" ht="20.100000000000001" customHeight="1" x14ac:dyDescent="0.3">
      <c r="C1169" s="25"/>
      <c r="D1169" s="26"/>
      <c r="G1169" s="4"/>
      <c r="H1169" s="4"/>
      <c r="I1169" s="4"/>
      <c r="M1169" s="26"/>
      <c r="O1169" s="4"/>
      <c r="P1169" s="4"/>
      <c r="R1169" s="27"/>
      <c r="T1169" s="4"/>
      <c r="W1169" s="4"/>
      <c r="X1169" s="4"/>
      <c r="Y1169" s="26"/>
    </row>
    <row r="1170" spans="3:25" ht="20.100000000000001" customHeight="1" x14ac:dyDescent="0.3">
      <c r="C1170" s="25"/>
      <c r="D1170" s="26"/>
      <c r="G1170" s="4"/>
      <c r="H1170" s="4"/>
      <c r="I1170" s="4"/>
      <c r="M1170" s="26"/>
      <c r="O1170" s="4"/>
      <c r="P1170" s="4"/>
      <c r="R1170" s="27"/>
      <c r="T1170" s="4"/>
      <c r="W1170" s="4"/>
      <c r="X1170" s="4"/>
      <c r="Y1170" s="26"/>
    </row>
    <row r="1171" spans="3:25" ht="20.100000000000001" customHeight="1" x14ac:dyDescent="0.3">
      <c r="C1171" s="25"/>
      <c r="D1171" s="26"/>
      <c r="G1171" s="4"/>
      <c r="H1171" s="4"/>
      <c r="I1171" s="4"/>
      <c r="M1171" s="26"/>
      <c r="O1171" s="4"/>
      <c r="P1171" s="4"/>
      <c r="R1171" s="27"/>
      <c r="T1171" s="4"/>
      <c r="W1171" s="4"/>
      <c r="X1171" s="4"/>
      <c r="Y1171" s="26"/>
    </row>
    <row r="1172" spans="3:25" ht="20.100000000000001" customHeight="1" x14ac:dyDescent="0.3">
      <c r="C1172" s="25"/>
      <c r="D1172" s="26"/>
      <c r="G1172" s="4"/>
      <c r="H1172" s="4"/>
      <c r="I1172" s="4"/>
      <c r="M1172" s="26"/>
      <c r="O1172" s="4"/>
      <c r="P1172" s="4"/>
      <c r="R1172" s="27"/>
      <c r="T1172" s="4"/>
      <c r="W1172" s="4"/>
      <c r="X1172" s="4"/>
      <c r="Y1172" s="26"/>
    </row>
    <row r="1173" spans="3:25" ht="20.100000000000001" customHeight="1" x14ac:dyDescent="0.3">
      <c r="C1173" s="25"/>
      <c r="D1173" s="26"/>
      <c r="G1173" s="4"/>
      <c r="H1173" s="4"/>
      <c r="I1173" s="4"/>
      <c r="M1173" s="26"/>
      <c r="O1173" s="4"/>
      <c r="P1173" s="4"/>
      <c r="R1173" s="27"/>
      <c r="T1173" s="4"/>
      <c r="W1173" s="4"/>
      <c r="X1173" s="4"/>
      <c r="Y1173" s="26"/>
    </row>
    <row r="1174" spans="3:25" ht="20.100000000000001" customHeight="1" x14ac:dyDescent="0.3">
      <c r="C1174" s="25"/>
      <c r="D1174" s="26"/>
      <c r="G1174" s="4"/>
      <c r="H1174" s="4"/>
      <c r="I1174" s="4"/>
      <c r="M1174" s="26"/>
      <c r="O1174" s="4"/>
      <c r="P1174" s="4"/>
      <c r="R1174" s="27"/>
      <c r="T1174" s="4"/>
      <c r="W1174" s="4"/>
      <c r="X1174" s="4"/>
      <c r="Y1174" s="26"/>
    </row>
    <row r="1175" spans="3:25" ht="20.100000000000001" customHeight="1" x14ac:dyDescent="0.3">
      <c r="C1175" s="25"/>
      <c r="D1175" s="26"/>
      <c r="G1175" s="4"/>
      <c r="H1175" s="4"/>
      <c r="I1175" s="4"/>
      <c r="M1175" s="26"/>
      <c r="O1175" s="4"/>
      <c r="P1175" s="4"/>
      <c r="R1175" s="27"/>
      <c r="T1175" s="4"/>
      <c r="W1175" s="4"/>
      <c r="X1175" s="4"/>
      <c r="Y1175" s="26"/>
    </row>
    <row r="1176" spans="3:25" ht="20.100000000000001" customHeight="1" x14ac:dyDescent="0.3">
      <c r="C1176" s="25"/>
      <c r="D1176" s="26"/>
      <c r="G1176" s="4"/>
      <c r="H1176" s="4"/>
      <c r="I1176" s="4"/>
      <c r="M1176" s="26"/>
      <c r="O1176" s="4"/>
      <c r="P1176" s="4"/>
      <c r="R1176" s="27"/>
      <c r="T1176" s="4"/>
      <c r="W1176" s="4"/>
      <c r="X1176" s="4"/>
      <c r="Y1176" s="26"/>
    </row>
    <row r="1177" spans="3:25" ht="20.100000000000001" customHeight="1" x14ac:dyDescent="0.3">
      <c r="C1177" s="25"/>
      <c r="D1177" s="26"/>
      <c r="G1177" s="4"/>
      <c r="H1177" s="4"/>
      <c r="I1177" s="4"/>
      <c r="M1177" s="26"/>
      <c r="O1177" s="4"/>
      <c r="P1177" s="4"/>
      <c r="R1177" s="27"/>
      <c r="T1177" s="4"/>
      <c r="W1177" s="4"/>
      <c r="X1177" s="4"/>
      <c r="Y1177" s="26"/>
    </row>
    <row r="1178" spans="3:25" ht="20.100000000000001" customHeight="1" x14ac:dyDescent="0.3">
      <c r="C1178" s="25"/>
      <c r="D1178" s="26"/>
      <c r="G1178" s="4"/>
      <c r="H1178" s="4"/>
      <c r="I1178" s="4"/>
      <c r="M1178" s="26"/>
      <c r="O1178" s="4"/>
      <c r="P1178" s="4"/>
      <c r="R1178" s="27"/>
      <c r="T1178" s="4"/>
      <c r="W1178" s="4"/>
      <c r="X1178" s="4"/>
      <c r="Y1178" s="26"/>
    </row>
    <row r="1179" spans="3:25" ht="20.100000000000001" customHeight="1" x14ac:dyDescent="0.3">
      <c r="C1179" s="25"/>
      <c r="D1179" s="26"/>
      <c r="G1179" s="4"/>
      <c r="H1179" s="4"/>
      <c r="I1179" s="4"/>
      <c r="M1179" s="26"/>
      <c r="O1179" s="4"/>
      <c r="P1179" s="4"/>
      <c r="R1179" s="27"/>
      <c r="T1179" s="4"/>
      <c r="W1179" s="4"/>
      <c r="X1179" s="4"/>
      <c r="Y1179" s="26"/>
    </row>
    <row r="1180" spans="3:25" ht="20.100000000000001" customHeight="1" x14ac:dyDescent="0.3">
      <c r="C1180" s="25"/>
      <c r="D1180" s="26"/>
      <c r="G1180" s="4"/>
      <c r="H1180" s="4"/>
      <c r="I1180" s="4"/>
      <c r="M1180" s="26"/>
      <c r="O1180" s="4"/>
      <c r="P1180" s="4"/>
      <c r="R1180" s="27"/>
      <c r="T1180" s="4"/>
      <c r="W1180" s="4"/>
      <c r="X1180" s="4"/>
      <c r="Y1180" s="26"/>
    </row>
    <row r="1181" spans="3:25" ht="20.100000000000001" customHeight="1" x14ac:dyDescent="0.3">
      <c r="C1181" s="25"/>
      <c r="D1181" s="26"/>
      <c r="G1181" s="4"/>
      <c r="H1181" s="4"/>
      <c r="I1181" s="4"/>
      <c r="M1181" s="26"/>
      <c r="O1181" s="4"/>
      <c r="P1181" s="4"/>
      <c r="R1181" s="27"/>
      <c r="T1181" s="4"/>
      <c r="W1181" s="4"/>
      <c r="X1181" s="4"/>
      <c r="Y1181" s="26"/>
    </row>
    <row r="1182" spans="3:25" ht="20.100000000000001" customHeight="1" x14ac:dyDescent="0.3">
      <c r="C1182" s="25"/>
      <c r="D1182" s="26"/>
      <c r="G1182" s="4"/>
      <c r="H1182" s="4"/>
      <c r="I1182" s="4"/>
      <c r="M1182" s="26"/>
      <c r="O1182" s="4"/>
      <c r="P1182" s="4"/>
      <c r="R1182" s="27"/>
      <c r="T1182" s="4"/>
      <c r="W1182" s="4"/>
      <c r="X1182" s="4"/>
      <c r="Y1182" s="26"/>
    </row>
    <row r="1183" spans="3:25" ht="20.100000000000001" customHeight="1" x14ac:dyDescent="0.3">
      <c r="C1183" s="25"/>
      <c r="D1183" s="26"/>
      <c r="G1183" s="4"/>
      <c r="H1183" s="4"/>
      <c r="I1183" s="4"/>
      <c r="M1183" s="26"/>
      <c r="O1183" s="4"/>
      <c r="P1183" s="4"/>
      <c r="R1183" s="27"/>
      <c r="T1183" s="4"/>
      <c r="W1183" s="4"/>
      <c r="X1183" s="4"/>
      <c r="Y1183" s="26"/>
    </row>
    <row r="1184" spans="3:25" ht="20.100000000000001" customHeight="1" x14ac:dyDescent="0.3">
      <c r="C1184" s="25"/>
      <c r="D1184" s="26"/>
      <c r="G1184" s="4"/>
      <c r="H1184" s="4"/>
      <c r="I1184" s="4"/>
      <c r="M1184" s="26"/>
      <c r="O1184" s="4"/>
      <c r="P1184" s="4"/>
      <c r="R1184" s="27"/>
      <c r="T1184" s="4"/>
      <c r="W1184" s="4"/>
      <c r="X1184" s="4"/>
      <c r="Y1184" s="26"/>
    </row>
    <row r="1185" spans="3:25" ht="20.100000000000001" customHeight="1" x14ac:dyDescent="0.3">
      <c r="C1185" s="25"/>
      <c r="D1185" s="26"/>
      <c r="G1185" s="4"/>
      <c r="H1185" s="4"/>
      <c r="I1185" s="4"/>
      <c r="M1185" s="26"/>
      <c r="O1185" s="4"/>
      <c r="P1185" s="4"/>
      <c r="R1185" s="27"/>
      <c r="T1185" s="4"/>
      <c r="W1185" s="4"/>
      <c r="X1185" s="4"/>
      <c r="Y1185" s="26"/>
    </row>
    <row r="1186" spans="3:25" ht="20.100000000000001" customHeight="1" x14ac:dyDescent="0.3">
      <c r="C1186" s="25"/>
      <c r="D1186" s="26"/>
      <c r="G1186" s="4"/>
      <c r="H1186" s="4"/>
      <c r="I1186" s="4"/>
      <c r="M1186" s="26"/>
      <c r="O1186" s="4"/>
      <c r="P1186" s="4"/>
      <c r="R1186" s="27"/>
      <c r="T1186" s="4"/>
      <c r="W1186" s="4"/>
      <c r="X1186" s="4"/>
      <c r="Y1186" s="26"/>
    </row>
    <row r="1187" spans="3:25" ht="20.100000000000001" customHeight="1" x14ac:dyDescent="0.3">
      <c r="C1187" s="25"/>
      <c r="D1187" s="26"/>
      <c r="G1187" s="4"/>
      <c r="H1187" s="4"/>
      <c r="I1187" s="4"/>
      <c r="M1187" s="26"/>
      <c r="O1187" s="4"/>
      <c r="P1187" s="4"/>
      <c r="R1187" s="27"/>
      <c r="T1187" s="4"/>
      <c r="W1187" s="4"/>
      <c r="X1187" s="4"/>
      <c r="Y1187" s="26"/>
    </row>
    <row r="1188" spans="3:25" ht="20.100000000000001" customHeight="1" x14ac:dyDescent="0.3">
      <c r="C1188" s="25"/>
      <c r="D1188" s="26"/>
      <c r="G1188" s="4"/>
      <c r="H1188" s="4"/>
      <c r="I1188" s="4"/>
      <c r="M1188" s="26"/>
      <c r="O1188" s="4"/>
      <c r="P1188" s="4"/>
      <c r="R1188" s="27"/>
      <c r="T1188" s="4"/>
      <c r="W1188" s="4"/>
      <c r="X1188" s="4"/>
      <c r="Y1188" s="26"/>
    </row>
    <row r="1189" spans="3:25" ht="20.100000000000001" customHeight="1" x14ac:dyDescent="0.3">
      <c r="C1189" s="25"/>
      <c r="D1189" s="26"/>
      <c r="G1189" s="4"/>
      <c r="H1189" s="4"/>
      <c r="I1189" s="4"/>
      <c r="M1189" s="26"/>
      <c r="O1189" s="4"/>
      <c r="P1189" s="4"/>
      <c r="R1189" s="27"/>
      <c r="T1189" s="4"/>
      <c r="W1189" s="4"/>
      <c r="X1189" s="4"/>
      <c r="Y1189" s="26"/>
    </row>
    <row r="1190" spans="3:25" ht="20.100000000000001" customHeight="1" x14ac:dyDescent="0.3">
      <c r="C1190" s="25"/>
      <c r="D1190" s="26"/>
      <c r="G1190" s="4"/>
      <c r="H1190" s="4"/>
      <c r="I1190" s="4"/>
      <c r="M1190" s="26"/>
      <c r="O1190" s="4"/>
      <c r="P1190" s="4"/>
      <c r="R1190" s="27"/>
      <c r="T1190" s="4"/>
      <c r="W1190" s="4"/>
      <c r="X1190" s="4"/>
      <c r="Y1190" s="26"/>
    </row>
    <row r="1191" spans="3:25" ht="20.100000000000001" customHeight="1" x14ac:dyDescent="0.3">
      <c r="C1191" s="25"/>
      <c r="D1191" s="26"/>
      <c r="G1191" s="4"/>
      <c r="H1191" s="4"/>
      <c r="I1191" s="4"/>
      <c r="M1191" s="26"/>
      <c r="O1191" s="4"/>
      <c r="P1191" s="4"/>
      <c r="R1191" s="27"/>
      <c r="T1191" s="4"/>
      <c r="W1191" s="4"/>
      <c r="X1191" s="4"/>
      <c r="Y1191" s="26"/>
    </row>
    <row r="1192" spans="3:25" ht="20.100000000000001" customHeight="1" x14ac:dyDescent="0.3">
      <c r="C1192" s="25"/>
      <c r="D1192" s="26"/>
      <c r="G1192" s="4"/>
      <c r="H1192" s="4"/>
      <c r="I1192" s="4"/>
      <c r="M1192" s="26"/>
      <c r="O1192" s="4"/>
      <c r="P1192" s="4"/>
      <c r="R1192" s="27"/>
      <c r="T1192" s="4"/>
      <c r="W1192" s="4"/>
      <c r="X1192" s="4"/>
      <c r="Y1192" s="26"/>
    </row>
    <row r="1193" spans="3:25" ht="20.100000000000001" customHeight="1" x14ac:dyDescent="0.3">
      <c r="C1193" s="25"/>
      <c r="D1193" s="26"/>
      <c r="G1193" s="4"/>
      <c r="H1193" s="4"/>
      <c r="I1193" s="4"/>
      <c r="M1193" s="26"/>
      <c r="O1193" s="4"/>
      <c r="P1193" s="4"/>
      <c r="R1193" s="27"/>
      <c r="T1193" s="4"/>
      <c r="W1193" s="4"/>
      <c r="X1193" s="4"/>
      <c r="Y1193" s="26"/>
    </row>
    <row r="1194" spans="3:25" ht="20.100000000000001" customHeight="1" x14ac:dyDescent="0.3">
      <c r="C1194" s="25"/>
      <c r="D1194" s="26"/>
      <c r="G1194" s="4"/>
      <c r="H1194" s="4"/>
      <c r="I1194" s="4"/>
      <c r="M1194" s="26"/>
      <c r="O1194" s="4"/>
      <c r="P1194" s="4"/>
      <c r="R1194" s="27"/>
      <c r="T1194" s="4"/>
      <c r="W1194" s="4"/>
      <c r="X1194" s="4"/>
      <c r="Y1194" s="26"/>
    </row>
    <row r="1195" spans="3:25" ht="20.100000000000001" customHeight="1" x14ac:dyDescent="0.3">
      <c r="C1195" s="25"/>
      <c r="D1195" s="26"/>
      <c r="G1195" s="4"/>
      <c r="H1195" s="4"/>
      <c r="I1195" s="4"/>
      <c r="M1195" s="26"/>
      <c r="O1195" s="4"/>
      <c r="P1195" s="4"/>
      <c r="R1195" s="27"/>
      <c r="T1195" s="4"/>
      <c r="W1195" s="4"/>
      <c r="X1195" s="4"/>
      <c r="Y1195" s="26"/>
    </row>
    <row r="1196" spans="3:25" ht="20.100000000000001" customHeight="1" x14ac:dyDescent="0.3">
      <c r="C1196" s="25"/>
      <c r="D1196" s="26"/>
      <c r="G1196" s="4"/>
      <c r="H1196" s="4"/>
      <c r="I1196" s="4"/>
      <c r="M1196" s="26"/>
      <c r="O1196" s="4"/>
      <c r="P1196" s="4"/>
      <c r="R1196" s="27"/>
      <c r="T1196" s="4"/>
      <c r="W1196" s="4"/>
      <c r="X1196" s="4"/>
      <c r="Y1196" s="26"/>
    </row>
    <row r="1197" spans="3:25" ht="20.100000000000001" customHeight="1" x14ac:dyDescent="0.3">
      <c r="C1197" s="25"/>
      <c r="D1197" s="26"/>
      <c r="G1197" s="4"/>
      <c r="H1197" s="4"/>
      <c r="I1197" s="4"/>
      <c r="M1197" s="26"/>
      <c r="O1197" s="4"/>
      <c r="P1197" s="4"/>
      <c r="R1197" s="27"/>
      <c r="T1197" s="4"/>
      <c r="W1197" s="4"/>
      <c r="X1197" s="4"/>
      <c r="Y1197" s="26"/>
    </row>
    <row r="1198" spans="3:25" ht="20.100000000000001" customHeight="1" x14ac:dyDescent="0.3">
      <c r="C1198" s="25"/>
      <c r="D1198" s="26"/>
      <c r="G1198" s="4"/>
      <c r="H1198" s="4"/>
      <c r="I1198" s="4"/>
      <c r="M1198" s="26"/>
      <c r="O1198" s="4"/>
      <c r="P1198" s="4"/>
      <c r="R1198" s="27"/>
      <c r="T1198" s="4"/>
      <c r="W1198" s="4"/>
      <c r="X1198" s="4"/>
      <c r="Y1198" s="26"/>
    </row>
    <row r="1199" spans="3:25" ht="20.100000000000001" customHeight="1" x14ac:dyDescent="0.3">
      <c r="C1199" s="25"/>
      <c r="D1199" s="26"/>
      <c r="G1199" s="4"/>
      <c r="H1199" s="4"/>
      <c r="I1199" s="4"/>
      <c r="M1199" s="26"/>
      <c r="O1199" s="4"/>
      <c r="P1199" s="4"/>
      <c r="R1199" s="27"/>
      <c r="T1199" s="4"/>
      <c r="W1199" s="4"/>
      <c r="X1199" s="4"/>
      <c r="Y1199" s="26"/>
    </row>
    <row r="1200" spans="3:25" ht="20.100000000000001" customHeight="1" x14ac:dyDescent="0.3">
      <c r="C1200" s="25"/>
      <c r="D1200" s="26"/>
      <c r="G1200" s="4"/>
      <c r="H1200" s="4"/>
      <c r="I1200" s="4"/>
      <c r="M1200" s="26"/>
      <c r="O1200" s="4"/>
      <c r="P1200" s="4"/>
      <c r="R1200" s="27"/>
      <c r="T1200" s="4"/>
      <c r="W1200" s="4"/>
      <c r="X1200" s="4"/>
      <c r="Y1200" s="26"/>
    </row>
    <row r="1201" spans="3:25" ht="20.100000000000001" customHeight="1" x14ac:dyDescent="0.3">
      <c r="C1201" s="25"/>
      <c r="D1201" s="26"/>
      <c r="G1201" s="4"/>
      <c r="H1201" s="4"/>
      <c r="I1201" s="4"/>
      <c r="M1201" s="26"/>
      <c r="O1201" s="4"/>
      <c r="P1201" s="4"/>
      <c r="R1201" s="27"/>
      <c r="T1201" s="4"/>
      <c r="W1201" s="4"/>
      <c r="X1201" s="4"/>
      <c r="Y1201" s="26"/>
    </row>
    <row r="1202" spans="3:25" ht="20.100000000000001" customHeight="1" x14ac:dyDescent="0.3">
      <c r="C1202" s="25"/>
      <c r="D1202" s="26"/>
      <c r="G1202" s="4"/>
      <c r="H1202" s="4"/>
      <c r="I1202" s="4"/>
      <c r="M1202" s="26"/>
      <c r="O1202" s="4"/>
      <c r="P1202" s="4"/>
      <c r="R1202" s="27"/>
      <c r="T1202" s="4"/>
      <c r="W1202" s="4"/>
      <c r="X1202" s="4"/>
      <c r="Y1202" s="26"/>
    </row>
    <row r="1203" spans="3:25" ht="20.100000000000001" customHeight="1" x14ac:dyDescent="0.3">
      <c r="C1203" s="25"/>
      <c r="D1203" s="26"/>
      <c r="G1203" s="4"/>
      <c r="H1203" s="4"/>
      <c r="I1203" s="4"/>
      <c r="M1203" s="26"/>
      <c r="O1203" s="4"/>
      <c r="P1203" s="4"/>
      <c r="R1203" s="27"/>
      <c r="T1203" s="4"/>
      <c r="W1203" s="4"/>
      <c r="X1203" s="4"/>
      <c r="Y1203" s="26"/>
    </row>
    <row r="1204" spans="3:25" ht="20.100000000000001" customHeight="1" x14ac:dyDescent="0.3">
      <c r="C1204" s="25"/>
      <c r="D1204" s="26"/>
      <c r="G1204" s="4"/>
      <c r="H1204" s="4"/>
      <c r="I1204" s="4"/>
      <c r="M1204" s="26"/>
      <c r="O1204" s="4"/>
      <c r="P1204" s="4"/>
      <c r="R1204" s="27"/>
      <c r="T1204" s="4"/>
      <c r="W1204" s="4"/>
      <c r="X1204" s="4"/>
      <c r="Y1204" s="26"/>
    </row>
    <row r="1205" spans="3:25" ht="20.100000000000001" customHeight="1" x14ac:dyDescent="0.3">
      <c r="C1205" s="25"/>
      <c r="D1205" s="26"/>
      <c r="G1205" s="4"/>
      <c r="H1205" s="4"/>
      <c r="I1205" s="4"/>
      <c r="M1205" s="26"/>
      <c r="O1205" s="4"/>
      <c r="P1205" s="4"/>
      <c r="R1205" s="27"/>
      <c r="T1205" s="4"/>
      <c r="W1205" s="4"/>
      <c r="X1205" s="4"/>
      <c r="Y1205" s="26"/>
    </row>
    <row r="1206" spans="3:25" ht="20.100000000000001" customHeight="1" x14ac:dyDescent="0.3">
      <c r="C1206" s="25"/>
      <c r="D1206" s="26"/>
      <c r="G1206" s="4"/>
      <c r="H1206" s="4"/>
      <c r="I1206" s="4"/>
      <c r="M1206" s="26"/>
      <c r="O1206" s="4"/>
      <c r="P1206" s="4"/>
      <c r="R1206" s="27"/>
      <c r="T1206" s="4"/>
      <c r="W1206" s="4"/>
      <c r="X1206" s="4"/>
      <c r="Y1206" s="26"/>
    </row>
    <row r="1207" spans="3:25" ht="20.100000000000001" customHeight="1" x14ac:dyDescent="0.3">
      <c r="C1207" s="25"/>
      <c r="D1207" s="26"/>
      <c r="G1207" s="4"/>
      <c r="H1207" s="4"/>
      <c r="I1207" s="4"/>
      <c r="M1207" s="26"/>
      <c r="O1207" s="4"/>
      <c r="P1207" s="4"/>
      <c r="R1207" s="27"/>
      <c r="T1207" s="4"/>
      <c r="W1207" s="4"/>
      <c r="X1207" s="4"/>
      <c r="Y1207" s="26"/>
    </row>
    <row r="1208" spans="3:25" ht="20.100000000000001" customHeight="1" x14ac:dyDescent="0.3">
      <c r="C1208" s="25"/>
      <c r="D1208" s="26"/>
      <c r="G1208" s="4"/>
      <c r="H1208" s="4"/>
      <c r="I1208" s="4"/>
      <c r="M1208" s="26"/>
      <c r="O1208" s="4"/>
      <c r="P1208" s="4"/>
      <c r="R1208" s="27"/>
      <c r="T1208" s="4"/>
      <c r="W1208" s="4"/>
      <c r="X1208" s="4"/>
      <c r="Y1208" s="26"/>
    </row>
    <row r="1209" spans="3:25" ht="20.100000000000001" customHeight="1" x14ac:dyDescent="0.3">
      <c r="C1209" s="25"/>
      <c r="D1209" s="26"/>
      <c r="G1209" s="4"/>
      <c r="H1209" s="4"/>
      <c r="I1209" s="4"/>
      <c r="M1209" s="26"/>
      <c r="O1209" s="4"/>
      <c r="P1209" s="4"/>
      <c r="R1209" s="27"/>
      <c r="T1209" s="4"/>
      <c r="W1209" s="4"/>
      <c r="X1209" s="4"/>
      <c r="Y1209" s="26"/>
    </row>
    <row r="1210" spans="3:25" ht="20.100000000000001" customHeight="1" x14ac:dyDescent="0.3">
      <c r="C1210" s="25"/>
      <c r="D1210" s="26"/>
      <c r="G1210" s="4"/>
      <c r="H1210" s="4"/>
      <c r="I1210" s="4"/>
      <c r="M1210" s="26"/>
      <c r="O1210" s="4"/>
      <c r="P1210" s="4"/>
      <c r="R1210" s="27"/>
      <c r="T1210" s="4"/>
      <c r="W1210" s="4"/>
      <c r="X1210" s="4"/>
      <c r="Y1210" s="26"/>
    </row>
    <row r="1211" spans="3:25" ht="20.100000000000001" customHeight="1" x14ac:dyDescent="0.3">
      <c r="C1211" s="25"/>
      <c r="D1211" s="26"/>
      <c r="G1211" s="4"/>
      <c r="H1211" s="4"/>
      <c r="I1211" s="4"/>
      <c r="M1211" s="26"/>
      <c r="O1211" s="4"/>
      <c r="P1211" s="4"/>
      <c r="R1211" s="27"/>
      <c r="T1211" s="4"/>
      <c r="W1211" s="4"/>
      <c r="X1211" s="4"/>
      <c r="Y1211" s="26"/>
    </row>
    <row r="1212" spans="3:25" ht="20.100000000000001" customHeight="1" x14ac:dyDescent="0.3">
      <c r="C1212" s="25"/>
      <c r="D1212" s="26"/>
      <c r="G1212" s="4"/>
      <c r="H1212" s="4"/>
      <c r="I1212" s="4"/>
      <c r="M1212" s="26"/>
      <c r="O1212" s="4"/>
      <c r="P1212" s="4"/>
      <c r="R1212" s="27"/>
      <c r="T1212" s="4"/>
      <c r="W1212" s="4"/>
      <c r="X1212" s="4"/>
      <c r="Y1212" s="26"/>
    </row>
    <row r="1213" spans="3:25" ht="20.100000000000001" customHeight="1" x14ac:dyDescent="0.3">
      <c r="C1213" s="25"/>
      <c r="D1213" s="26"/>
      <c r="G1213" s="4"/>
      <c r="H1213" s="4"/>
      <c r="I1213" s="4"/>
      <c r="M1213" s="26"/>
      <c r="O1213" s="4"/>
      <c r="P1213" s="4"/>
      <c r="R1213" s="27"/>
      <c r="T1213" s="4"/>
      <c r="W1213" s="4"/>
      <c r="X1213" s="4"/>
      <c r="Y1213" s="26"/>
    </row>
    <row r="1214" spans="3:25" ht="20.100000000000001" customHeight="1" x14ac:dyDescent="0.3">
      <c r="C1214" s="25"/>
      <c r="D1214" s="26"/>
      <c r="G1214" s="4"/>
      <c r="H1214" s="4"/>
      <c r="I1214" s="4"/>
      <c r="M1214" s="26"/>
      <c r="O1214" s="4"/>
      <c r="P1214" s="4"/>
      <c r="R1214" s="27"/>
      <c r="T1214" s="4"/>
      <c r="W1214" s="4"/>
      <c r="X1214" s="4"/>
      <c r="Y1214" s="26"/>
    </row>
    <row r="1215" spans="3:25" ht="20.100000000000001" customHeight="1" x14ac:dyDescent="0.3">
      <c r="C1215" s="25"/>
      <c r="D1215" s="26"/>
      <c r="G1215" s="4"/>
      <c r="H1215" s="4"/>
      <c r="I1215" s="4"/>
      <c r="M1215" s="26"/>
      <c r="O1215" s="4"/>
      <c r="P1215" s="4"/>
      <c r="R1215" s="27"/>
      <c r="T1215" s="4"/>
      <c r="W1215" s="4"/>
      <c r="X1215" s="4"/>
      <c r="Y1215" s="26"/>
    </row>
    <row r="1216" spans="3:25" ht="20.100000000000001" customHeight="1" x14ac:dyDescent="0.3">
      <c r="C1216" s="25"/>
      <c r="D1216" s="26"/>
      <c r="G1216" s="4"/>
      <c r="H1216" s="4"/>
      <c r="I1216" s="4"/>
      <c r="M1216" s="26"/>
      <c r="O1216" s="4"/>
      <c r="P1216" s="4"/>
      <c r="R1216" s="27"/>
      <c r="T1216" s="4"/>
      <c r="W1216" s="4"/>
      <c r="X1216" s="4"/>
      <c r="Y1216" s="26"/>
    </row>
    <row r="1217" spans="3:25" ht="20.100000000000001" customHeight="1" x14ac:dyDescent="0.3">
      <c r="C1217" s="25"/>
      <c r="D1217" s="26"/>
      <c r="G1217" s="4"/>
      <c r="H1217" s="4"/>
      <c r="I1217" s="4"/>
      <c r="M1217" s="26"/>
      <c r="O1217" s="4"/>
      <c r="P1217" s="4"/>
      <c r="R1217" s="27"/>
      <c r="T1217" s="4"/>
      <c r="W1217" s="4"/>
      <c r="X1217" s="4"/>
      <c r="Y1217" s="26"/>
    </row>
    <row r="1218" spans="3:25" ht="20.100000000000001" customHeight="1" x14ac:dyDescent="0.3">
      <c r="C1218" s="25"/>
      <c r="D1218" s="26"/>
      <c r="G1218" s="4"/>
      <c r="H1218" s="4"/>
      <c r="I1218" s="4"/>
      <c r="M1218" s="26"/>
      <c r="O1218" s="4"/>
      <c r="P1218" s="4"/>
      <c r="R1218" s="27"/>
      <c r="T1218" s="4"/>
      <c r="W1218" s="4"/>
      <c r="X1218" s="4"/>
      <c r="Y1218" s="26"/>
    </row>
    <row r="1219" spans="3:25" ht="20.100000000000001" customHeight="1" x14ac:dyDescent="0.3">
      <c r="C1219" s="25"/>
      <c r="D1219" s="26"/>
      <c r="G1219" s="4"/>
      <c r="H1219" s="4"/>
      <c r="I1219" s="4"/>
      <c r="M1219" s="26"/>
      <c r="O1219" s="4"/>
      <c r="P1219" s="4"/>
      <c r="R1219" s="27"/>
      <c r="T1219" s="4"/>
      <c r="W1219" s="4"/>
      <c r="X1219" s="4"/>
      <c r="Y1219" s="26"/>
    </row>
    <row r="1220" spans="3:25" ht="20.100000000000001" customHeight="1" x14ac:dyDescent="0.3">
      <c r="C1220" s="25"/>
      <c r="D1220" s="26"/>
      <c r="G1220" s="4"/>
      <c r="H1220" s="4"/>
      <c r="I1220" s="4"/>
      <c r="M1220" s="26"/>
      <c r="O1220" s="4"/>
      <c r="P1220" s="4"/>
      <c r="R1220" s="27"/>
      <c r="T1220" s="4"/>
      <c r="W1220" s="4"/>
      <c r="X1220" s="4"/>
      <c r="Y1220" s="26"/>
    </row>
    <row r="1221" spans="3:25" ht="20.100000000000001" customHeight="1" x14ac:dyDescent="0.3">
      <c r="C1221" s="25"/>
      <c r="D1221" s="26"/>
      <c r="G1221" s="4"/>
      <c r="H1221" s="4"/>
      <c r="I1221" s="4"/>
      <c r="M1221" s="26"/>
      <c r="O1221" s="4"/>
      <c r="P1221" s="4"/>
      <c r="R1221" s="27"/>
      <c r="T1221" s="4"/>
      <c r="W1221" s="4"/>
      <c r="X1221" s="4"/>
      <c r="Y1221" s="26"/>
    </row>
    <row r="1222" spans="3:25" ht="20.100000000000001" customHeight="1" x14ac:dyDescent="0.3">
      <c r="C1222" s="25"/>
      <c r="D1222" s="26"/>
      <c r="G1222" s="4"/>
      <c r="H1222" s="4"/>
      <c r="I1222" s="4"/>
      <c r="M1222" s="26"/>
      <c r="O1222" s="4"/>
      <c r="P1222" s="4"/>
      <c r="R1222" s="27"/>
      <c r="T1222" s="4"/>
      <c r="W1222" s="4"/>
      <c r="X1222" s="4"/>
      <c r="Y1222" s="26"/>
    </row>
    <row r="1223" spans="3:25" ht="20.100000000000001" customHeight="1" x14ac:dyDescent="0.3">
      <c r="C1223" s="25"/>
      <c r="D1223" s="26"/>
      <c r="G1223" s="4"/>
      <c r="H1223" s="4"/>
      <c r="I1223" s="4"/>
      <c r="M1223" s="26"/>
      <c r="O1223" s="4"/>
      <c r="P1223" s="4"/>
      <c r="R1223" s="27"/>
      <c r="T1223" s="4"/>
      <c r="W1223" s="4"/>
      <c r="X1223" s="4"/>
      <c r="Y1223" s="26"/>
    </row>
    <row r="1224" spans="3:25" ht="20.100000000000001" customHeight="1" x14ac:dyDescent="0.3">
      <c r="C1224" s="25"/>
      <c r="D1224" s="26"/>
      <c r="G1224" s="4"/>
      <c r="H1224" s="4"/>
      <c r="I1224" s="4"/>
      <c r="M1224" s="26"/>
      <c r="O1224" s="4"/>
      <c r="P1224" s="4"/>
      <c r="R1224" s="27"/>
      <c r="T1224" s="4"/>
      <c r="W1224" s="4"/>
      <c r="X1224" s="4"/>
      <c r="Y1224" s="26"/>
    </row>
    <row r="1225" spans="3:25" ht="20.100000000000001" customHeight="1" x14ac:dyDescent="0.3">
      <c r="C1225" s="25"/>
      <c r="D1225" s="26"/>
      <c r="G1225" s="4"/>
      <c r="H1225" s="4"/>
      <c r="I1225" s="4"/>
      <c r="M1225" s="26"/>
      <c r="O1225" s="4"/>
      <c r="P1225" s="4"/>
      <c r="R1225" s="27"/>
      <c r="T1225" s="4"/>
      <c r="W1225" s="4"/>
      <c r="X1225" s="4"/>
      <c r="Y1225" s="26"/>
    </row>
    <row r="1226" spans="3:25" ht="20.100000000000001" customHeight="1" x14ac:dyDescent="0.3">
      <c r="C1226" s="25"/>
      <c r="D1226" s="26"/>
      <c r="G1226" s="4"/>
      <c r="H1226" s="4"/>
      <c r="I1226" s="4"/>
      <c r="M1226" s="26"/>
      <c r="O1226" s="4"/>
      <c r="P1226" s="4"/>
      <c r="R1226" s="27"/>
      <c r="T1226" s="4"/>
      <c r="W1226" s="4"/>
      <c r="X1226" s="4"/>
      <c r="Y1226" s="26"/>
    </row>
    <row r="1227" spans="3:25" ht="20.100000000000001" customHeight="1" x14ac:dyDescent="0.3">
      <c r="C1227" s="25"/>
      <c r="D1227" s="26"/>
      <c r="G1227" s="4"/>
      <c r="H1227" s="4"/>
      <c r="I1227" s="4"/>
      <c r="M1227" s="26"/>
      <c r="O1227" s="4"/>
      <c r="P1227" s="4"/>
      <c r="R1227" s="27"/>
      <c r="T1227" s="4"/>
      <c r="W1227" s="4"/>
      <c r="X1227" s="4"/>
      <c r="Y1227" s="26"/>
    </row>
    <row r="1228" spans="3:25" ht="20.100000000000001" customHeight="1" x14ac:dyDescent="0.3">
      <c r="C1228" s="25"/>
      <c r="D1228" s="26"/>
      <c r="G1228" s="4"/>
      <c r="H1228" s="4"/>
      <c r="I1228" s="4"/>
      <c r="M1228" s="26"/>
      <c r="O1228" s="4"/>
      <c r="P1228" s="4"/>
      <c r="R1228" s="27"/>
      <c r="T1228" s="4"/>
      <c r="W1228" s="4"/>
      <c r="X1228" s="4"/>
      <c r="Y1228" s="26"/>
    </row>
    <row r="1229" spans="3:25" ht="20.100000000000001" customHeight="1" x14ac:dyDescent="0.3">
      <c r="C1229" s="25"/>
      <c r="D1229" s="26"/>
      <c r="G1229" s="4"/>
      <c r="H1229" s="4"/>
      <c r="I1229" s="4"/>
      <c r="M1229" s="26"/>
      <c r="O1229" s="4"/>
      <c r="P1229" s="4"/>
      <c r="R1229" s="27"/>
      <c r="T1229" s="4"/>
      <c r="W1229" s="4"/>
      <c r="X1229" s="4"/>
      <c r="Y1229" s="26"/>
    </row>
    <row r="1230" spans="3:25" ht="20.100000000000001" customHeight="1" x14ac:dyDescent="0.3">
      <c r="C1230" s="25"/>
      <c r="D1230" s="26"/>
      <c r="G1230" s="4"/>
      <c r="H1230" s="4"/>
      <c r="I1230" s="4"/>
      <c r="M1230" s="26"/>
      <c r="O1230" s="4"/>
      <c r="P1230" s="4"/>
      <c r="R1230" s="27"/>
      <c r="T1230" s="4"/>
      <c r="W1230" s="4"/>
      <c r="X1230" s="4"/>
      <c r="Y1230" s="26"/>
    </row>
    <row r="1231" spans="3:25" ht="20.100000000000001" customHeight="1" x14ac:dyDescent="0.3">
      <c r="C1231" s="25"/>
      <c r="D1231" s="26"/>
      <c r="G1231" s="4"/>
      <c r="H1231" s="4"/>
      <c r="I1231" s="4"/>
      <c r="M1231" s="26"/>
      <c r="O1231" s="4"/>
      <c r="P1231" s="4"/>
      <c r="R1231" s="27"/>
      <c r="T1231" s="4"/>
      <c r="W1231" s="4"/>
      <c r="X1231" s="4"/>
      <c r="Y1231" s="26"/>
    </row>
    <row r="1232" spans="3:25" ht="20.100000000000001" customHeight="1" x14ac:dyDescent="0.3">
      <c r="C1232" s="25"/>
      <c r="D1232" s="26"/>
      <c r="G1232" s="4"/>
      <c r="H1232" s="4"/>
      <c r="I1232" s="4"/>
      <c r="M1232" s="26"/>
      <c r="O1232" s="4"/>
      <c r="P1232" s="4"/>
      <c r="R1232" s="27"/>
      <c r="T1232" s="4"/>
      <c r="W1232" s="4"/>
      <c r="X1232" s="4"/>
      <c r="Y1232" s="26"/>
    </row>
    <row r="1233" spans="3:25" ht="20.100000000000001" customHeight="1" x14ac:dyDescent="0.3">
      <c r="C1233" s="25"/>
      <c r="D1233" s="26"/>
      <c r="G1233" s="4"/>
      <c r="H1233" s="4"/>
      <c r="I1233" s="4"/>
      <c r="M1233" s="26"/>
      <c r="O1233" s="4"/>
      <c r="P1233" s="4"/>
      <c r="R1233" s="27"/>
      <c r="T1233" s="4"/>
      <c r="W1233" s="4"/>
      <c r="X1233" s="4"/>
      <c r="Y1233" s="26"/>
    </row>
    <row r="1234" spans="3:25" ht="20.100000000000001" customHeight="1" x14ac:dyDescent="0.3">
      <c r="C1234" s="25"/>
      <c r="D1234" s="26"/>
      <c r="G1234" s="4"/>
      <c r="H1234" s="4"/>
      <c r="I1234" s="4"/>
      <c r="M1234" s="26"/>
      <c r="O1234" s="4"/>
      <c r="P1234" s="4"/>
      <c r="R1234" s="27"/>
      <c r="T1234" s="4"/>
      <c r="W1234" s="4"/>
      <c r="X1234" s="4"/>
      <c r="Y1234" s="26"/>
    </row>
    <row r="1235" spans="3:25" ht="20.100000000000001" customHeight="1" x14ac:dyDescent="0.3">
      <c r="C1235" s="25"/>
      <c r="D1235" s="26"/>
      <c r="G1235" s="4"/>
      <c r="H1235" s="4"/>
      <c r="I1235" s="4"/>
      <c r="M1235" s="26"/>
      <c r="O1235" s="4"/>
      <c r="P1235" s="4"/>
      <c r="R1235" s="27"/>
      <c r="T1235" s="4"/>
      <c r="W1235" s="4"/>
      <c r="X1235" s="4"/>
      <c r="Y1235" s="26"/>
    </row>
    <row r="1236" spans="3:25" ht="20.100000000000001" customHeight="1" x14ac:dyDescent="0.3">
      <c r="C1236" s="25"/>
      <c r="D1236" s="26"/>
      <c r="G1236" s="4"/>
      <c r="H1236" s="4"/>
      <c r="I1236" s="4"/>
      <c r="M1236" s="26"/>
      <c r="O1236" s="4"/>
      <c r="P1236" s="4"/>
      <c r="R1236" s="27"/>
      <c r="T1236" s="4"/>
      <c r="W1236" s="4"/>
      <c r="X1236" s="4"/>
      <c r="Y1236" s="26"/>
    </row>
    <row r="1237" spans="3:25" ht="20.100000000000001" customHeight="1" x14ac:dyDescent="0.3">
      <c r="C1237" s="25"/>
      <c r="D1237" s="26"/>
      <c r="G1237" s="4"/>
      <c r="H1237" s="4"/>
      <c r="I1237" s="4"/>
      <c r="M1237" s="26"/>
      <c r="O1237" s="4"/>
      <c r="P1237" s="4"/>
      <c r="R1237" s="27"/>
      <c r="T1237" s="4"/>
      <c r="W1237" s="4"/>
      <c r="X1237" s="4"/>
      <c r="Y1237" s="26"/>
    </row>
    <row r="1238" spans="3:25" ht="20.100000000000001" customHeight="1" x14ac:dyDescent="0.3">
      <c r="C1238" s="25"/>
      <c r="D1238" s="26"/>
      <c r="G1238" s="4"/>
      <c r="H1238" s="4"/>
      <c r="I1238" s="4"/>
      <c r="M1238" s="26"/>
      <c r="O1238" s="4"/>
      <c r="P1238" s="4"/>
      <c r="R1238" s="27"/>
      <c r="T1238" s="4"/>
      <c r="W1238" s="4"/>
      <c r="X1238" s="4"/>
      <c r="Y1238" s="26"/>
    </row>
    <row r="1239" spans="3:25" ht="20.100000000000001" customHeight="1" x14ac:dyDescent="0.3">
      <c r="C1239" s="25"/>
      <c r="D1239" s="26"/>
      <c r="G1239" s="4"/>
      <c r="H1239" s="4"/>
      <c r="I1239" s="4"/>
      <c r="M1239" s="26"/>
      <c r="O1239" s="4"/>
      <c r="P1239" s="4"/>
      <c r="R1239" s="27"/>
      <c r="T1239" s="4"/>
      <c r="W1239" s="4"/>
      <c r="X1239" s="4"/>
      <c r="Y1239" s="26"/>
    </row>
    <row r="1240" spans="3:25" ht="20.100000000000001" customHeight="1" x14ac:dyDescent="0.3">
      <c r="C1240" s="25"/>
      <c r="D1240" s="26"/>
      <c r="G1240" s="4"/>
      <c r="H1240" s="4"/>
      <c r="I1240" s="4"/>
      <c r="M1240" s="26"/>
      <c r="O1240" s="4"/>
      <c r="P1240" s="4"/>
      <c r="R1240" s="27"/>
      <c r="T1240" s="4"/>
      <c r="W1240" s="4"/>
      <c r="X1240" s="4"/>
      <c r="Y1240" s="26"/>
    </row>
    <row r="1241" spans="3:25" ht="20.100000000000001" customHeight="1" x14ac:dyDescent="0.3">
      <c r="C1241" s="25"/>
      <c r="D1241" s="26"/>
      <c r="G1241" s="4"/>
      <c r="H1241" s="4"/>
      <c r="I1241" s="4"/>
      <c r="M1241" s="26"/>
      <c r="O1241" s="4"/>
      <c r="P1241" s="4"/>
      <c r="R1241" s="27"/>
      <c r="T1241" s="4"/>
      <c r="W1241" s="4"/>
      <c r="X1241" s="4"/>
      <c r="Y1241" s="26"/>
    </row>
    <row r="1242" spans="3:25" ht="20.100000000000001" customHeight="1" x14ac:dyDescent="0.3">
      <c r="C1242" s="25"/>
      <c r="D1242" s="26"/>
      <c r="G1242" s="4"/>
      <c r="H1242" s="4"/>
      <c r="I1242" s="4"/>
      <c r="M1242" s="26"/>
      <c r="O1242" s="4"/>
      <c r="P1242" s="4"/>
      <c r="R1242" s="27"/>
      <c r="T1242" s="4"/>
      <c r="W1242" s="4"/>
      <c r="X1242" s="4"/>
      <c r="Y1242" s="26"/>
    </row>
    <row r="1243" spans="3:25" ht="20.100000000000001" customHeight="1" x14ac:dyDescent="0.3">
      <c r="C1243" s="25"/>
      <c r="D1243" s="26"/>
      <c r="G1243" s="4"/>
      <c r="H1243" s="4"/>
      <c r="I1243" s="4"/>
      <c r="M1243" s="26"/>
      <c r="O1243" s="4"/>
      <c r="P1243" s="4"/>
      <c r="R1243" s="27"/>
      <c r="T1243" s="4"/>
      <c r="W1243" s="4"/>
      <c r="X1243" s="4"/>
      <c r="Y1243" s="26"/>
    </row>
    <row r="1244" spans="3:25" ht="20.100000000000001" customHeight="1" x14ac:dyDescent="0.3">
      <c r="C1244" s="25"/>
      <c r="D1244" s="26"/>
      <c r="G1244" s="4"/>
      <c r="H1244" s="4"/>
      <c r="I1244" s="4"/>
      <c r="M1244" s="26"/>
      <c r="O1244" s="4"/>
      <c r="P1244" s="4"/>
      <c r="R1244" s="27"/>
      <c r="T1244" s="4"/>
      <c r="W1244" s="4"/>
      <c r="X1244" s="4"/>
      <c r="Y1244" s="26"/>
    </row>
    <row r="1245" spans="3:25" ht="20.100000000000001" customHeight="1" x14ac:dyDescent="0.3">
      <c r="C1245" s="25"/>
      <c r="D1245" s="26"/>
      <c r="G1245" s="4"/>
      <c r="H1245" s="4"/>
      <c r="I1245" s="4"/>
      <c r="M1245" s="26"/>
      <c r="O1245" s="4"/>
      <c r="P1245" s="4"/>
      <c r="R1245" s="27"/>
      <c r="T1245" s="4"/>
      <c r="W1245" s="4"/>
      <c r="X1245" s="4"/>
      <c r="Y1245" s="26"/>
    </row>
    <row r="1246" spans="3:25" ht="20.100000000000001" customHeight="1" x14ac:dyDescent="0.3">
      <c r="C1246" s="25"/>
      <c r="D1246" s="26"/>
      <c r="G1246" s="4"/>
      <c r="H1246" s="4"/>
      <c r="I1246" s="4"/>
      <c r="M1246" s="26"/>
      <c r="O1246" s="4"/>
      <c r="P1246" s="4"/>
      <c r="R1246" s="27"/>
      <c r="T1246" s="4"/>
      <c r="W1246" s="4"/>
      <c r="X1246" s="4"/>
      <c r="Y1246" s="26"/>
    </row>
    <row r="1247" spans="3:25" ht="20.100000000000001" customHeight="1" x14ac:dyDescent="0.3">
      <c r="C1247" s="25"/>
      <c r="D1247" s="26"/>
      <c r="G1247" s="4"/>
      <c r="H1247" s="4"/>
      <c r="I1247" s="4"/>
      <c r="M1247" s="26"/>
      <c r="O1247" s="4"/>
      <c r="P1247" s="4"/>
      <c r="R1247" s="27"/>
      <c r="T1247" s="4"/>
      <c r="W1247" s="4"/>
      <c r="X1247" s="4"/>
      <c r="Y1247" s="26"/>
    </row>
    <row r="1248" spans="3:25" ht="20.100000000000001" customHeight="1" x14ac:dyDescent="0.3">
      <c r="C1248" s="25"/>
      <c r="D1248" s="26"/>
      <c r="G1248" s="4"/>
      <c r="H1248" s="4"/>
      <c r="I1248" s="4"/>
      <c r="M1248" s="26"/>
      <c r="O1248" s="4"/>
      <c r="P1248" s="4"/>
      <c r="R1248" s="27"/>
      <c r="T1248" s="4"/>
      <c r="W1248" s="4"/>
      <c r="X1248" s="4"/>
      <c r="Y1248" s="26"/>
    </row>
    <row r="1249" spans="3:25" ht="20.100000000000001" customHeight="1" x14ac:dyDescent="0.3">
      <c r="C1249" s="25"/>
      <c r="D1249" s="26"/>
      <c r="G1249" s="4"/>
      <c r="H1249" s="4"/>
      <c r="I1249" s="4"/>
      <c r="M1249" s="26"/>
      <c r="O1249" s="4"/>
      <c r="P1249" s="4"/>
      <c r="R1249" s="27"/>
      <c r="T1249" s="4"/>
      <c r="W1249" s="4"/>
      <c r="X1249" s="4"/>
      <c r="Y1249" s="26"/>
    </row>
    <row r="1250" spans="3:25" ht="20.100000000000001" customHeight="1" x14ac:dyDescent="0.3">
      <c r="C1250" s="25"/>
      <c r="D1250" s="26"/>
      <c r="G1250" s="4"/>
      <c r="H1250" s="4"/>
      <c r="I1250" s="4"/>
      <c r="M1250" s="26"/>
      <c r="O1250" s="4"/>
      <c r="P1250" s="4"/>
      <c r="R1250" s="27"/>
      <c r="T1250" s="4"/>
      <c r="W1250" s="4"/>
      <c r="X1250" s="4"/>
      <c r="Y1250" s="26"/>
    </row>
    <row r="1251" spans="3:25" ht="20.100000000000001" customHeight="1" x14ac:dyDescent="0.3">
      <c r="C1251" s="25"/>
      <c r="D1251" s="26"/>
      <c r="G1251" s="4"/>
      <c r="H1251" s="4"/>
      <c r="I1251" s="4"/>
      <c r="M1251" s="26"/>
      <c r="O1251" s="4"/>
      <c r="P1251" s="4"/>
      <c r="R1251" s="27"/>
      <c r="T1251" s="4"/>
      <c r="W1251" s="4"/>
      <c r="X1251" s="4"/>
      <c r="Y1251" s="26"/>
    </row>
    <row r="1252" spans="3:25" ht="20.100000000000001" customHeight="1" x14ac:dyDescent="0.3">
      <c r="C1252" s="25"/>
      <c r="D1252" s="26"/>
      <c r="G1252" s="4"/>
      <c r="H1252" s="4"/>
      <c r="I1252" s="4"/>
      <c r="M1252" s="26"/>
      <c r="O1252" s="4"/>
      <c r="P1252" s="4"/>
      <c r="R1252" s="27"/>
      <c r="T1252" s="4"/>
      <c r="W1252" s="4"/>
      <c r="X1252" s="4"/>
      <c r="Y1252" s="26"/>
    </row>
    <row r="1253" spans="3:25" ht="20.100000000000001" customHeight="1" x14ac:dyDescent="0.3">
      <c r="C1253" s="25"/>
      <c r="D1253" s="26"/>
      <c r="G1253" s="4"/>
      <c r="H1253" s="4"/>
      <c r="I1253" s="4"/>
      <c r="M1253" s="26"/>
      <c r="O1253" s="4"/>
      <c r="P1253" s="4"/>
      <c r="R1253" s="27"/>
      <c r="T1253" s="4"/>
      <c r="W1253" s="4"/>
      <c r="X1253" s="4"/>
      <c r="Y1253" s="26"/>
    </row>
    <row r="1254" spans="3:25" ht="20.100000000000001" customHeight="1" x14ac:dyDescent="0.3">
      <c r="C1254" s="25"/>
      <c r="D1254" s="26"/>
      <c r="G1254" s="4"/>
      <c r="H1254" s="4"/>
      <c r="I1254" s="4"/>
      <c r="M1254" s="26"/>
      <c r="O1254" s="4"/>
      <c r="P1254" s="4"/>
      <c r="R1254" s="27"/>
      <c r="T1254" s="4"/>
      <c r="W1254" s="4"/>
      <c r="X1254" s="4"/>
      <c r="Y1254" s="26"/>
    </row>
    <row r="1255" spans="3:25" ht="20.100000000000001" customHeight="1" x14ac:dyDescent="0.3">
      <c r="C1255" s="25"/>
      <c r="D1255" s="26"/>
      <c r="G1255" s="4"/>
      <c r="H1255" s="4"/>
      <c r="I1255" s="4"/>
      <c r="M1255" s="26"/>
      <c r="O1255" s="4"/>
      <c r="P1255" s="4"/>
      <c r="R1255" s="27"/>
      <c r="T1255" s="4"/>
      <c r="W1255" s="4"/>
      <c r="X1255" s="4"/>
      <c r="Y1255" s="26"/>
    </row>
    <row r="1256" spans="3:25" ht="20.100000000000001" customHeight="1" x14ac:dyDescent="0.3">
      <c r="C1256" s="25"/>
      <c r="D1256" s="26"/>
      <c r="G1256" s="4"/>
      <c r="H1256" s="4"/>
      <c r="I1256" s="4"/>
      <c r="M1256" s="26"/>
      <c r="O1256" s="4"/>
      <c r="P1256" s="4"/>
      <c r="R1256" s="27"/>
      <c r="T1256" s="4"/>
      <c r="W1256" s="4"/>
      <c r="X1256" s="4"/>
      <c r="Y1256" s="26"/>
    </row>
    <row r="1257" spans="3:25" ht="20.100000000000001" customHeight="1" x14ac:dyDescent="0.3">
      <c r="C1257" s="25"/>
      <c r="D1257" s="26"/>
      <c r="G1257" s="4"/>
      <c r="H1257" s="4"/>
      <c r="I1257" s="4"/>
      <c r="M1257" s="26"/>
      <c r="O1257" s="4"/>
      <c r="P1257" s="4"/>
      <c r="R1257" s="27"/>
      <c r="T1257" s="4"/>
      <c r="W1257" s="4"/>
      <c r="X1257" s="4"/>
      <c r="Y1257" s="26"/>
    </row>
    <row r="1258" spans="3:25" ht="20.100000000000001" customHeight="1" x14ac:dyDescent="0.3">
      <c r="C1258" s="25"/>
      <c r="D1258" s="26"/>
      <c r="G1258" s="4"/>
      <c r="H1258" s="4"/>
      <c r="I1258" s="4"/>
      <c r="M1258" s="26"/>
      <c r="O1258" s="4"/>
      <c r="P1258" s="4"/>
      <c r="R1258" s="27"/>
      <c r="T1258" s="4"/>
      <c r="W1258" s="4"/>
      <c r="X1258" s="4"/>
      <c r="Y1258" s="26"/>
    </row>
    <row r="1259" spans="3:25" ht="20.100000000000001" customHeight="1" x14ac:dyDescent="0.3">
      <c r="C1259" s="25"/>
      <c r="D1259" s="26"/>
      <c r="G1259" s="4"/>
      <c r="H1259" s="4"/>
      <c r="I1259" s="4"/>
      <c r="M1259" s="26"/>
      <c r="O1259" s="4"/>
      <c r="P1259" s="4"/>
      <c r="R1259" s="27"/>
      <c r="T1259" s="4"/>
      <c r="W1259" s="4"/>
      <c r="X1259" s="4"/>
      <c r="Y1259" s="26"/>
    </row>
    <row r="1260" spans="3:25" ht="20.100000000000001" customHeight="1" x14ac:dyDescent="0.3">
      <c r="C1260" s="25"/>
      <c r="D1260" s="26"/>
      <c r="G1260" s="4"/>
      <c r="H1260" s="4"/>
      <c r="I1260" s="4"/>
      <c r="M1260" s="26"/>
      <c r="O1260" s="4"/>
      <c r="P1260" s="4"/>
      <c r="R1260" s="27"/>
      <c r="T1260" s="4"/>
      <c r="W1260" s="4"/>
      <c r="X1260" s="4"/>
      <c r="Y1260" s="26"/>
    </row>
  </sheetData>
  <mergeCells count="4">
    <mergeCell ref="Y5:AA5"/>
    <mergeCell ref="B51:D51"/>
    <mergeCell ref="C50:D50"/>
    <mergeCell ref="B1:Y1"/>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selection activeCell="M24" sqref="M24"/>
    </sheetView>
  </sheetViews>
  <sheetFormatPr defaultRowHeight="14.4" x14ac:dyDescent="0.3"/>
  <cols>
    <col min="1" max="1" width="20" customWidth="1"/>
    <col min="2" max="2" width="25.33203125" customWidth="1"/>
    <col min="3" max="3" width="34.5546875" customWidth="1"/>
    <col min="6" max="6" width="15.6640625" customWidth="1"/>
    <col min="7" max="7" width="15.109375" customWidth="1"/>
    <col min="8" max="8" width="20.33203125" customWidth="1"/>
    <col min="9" max="9" width="13" customWidth="1"/>
    <col min="10" max="10" width="21.44140625" customWidth="1"/>
    <col min="11" max="11" width="16.5546875" customWidth="1"/>
    <col min="12" max="12" width="17.88671875" customWidth="1"/>
  </cols>
  <sheetData>
    <row r="1" spans="1:12" ht="78.75" customHeight="1" thickBot="1" x14ac:dyDescent="0.35">
      <c r="A1" s="111" t="s">
        <v>180</v>
      </c>
      <c r="B1" s="112" t="s">
        <v>132</v>
      </c>
      <c r="C1" s="113" t="s">
        <v>133</v>
      </c>
      <c r="F1" s="111" t="s">
        <v>183</v>
      </c>
      <c r="G1" s="111" t="s">
        <v>184</v>
      </c>
      <c r="H1" s="111" t="s">
        <v>182</v>
      </c>
      <c r="I1" s="111" t="s">
        <v>186</v>
      </c>
      <c r="J1" s="111" t="s">
        <v>185</v>
      </c>
      <c r="K1" s="114" t="s">
        <v>188</v>
      </c>
      <c r="L1" s="114" t="s">
        <v>189</v>
      </c>
    </row>
    <row r="2" spans="1:12" ht="15" thickBot="1" x14ac:dyDescent="0.35">
      <c r="A2" s="114" t="s">
        <v>136</v>
      </c>
      <c r="B2" s="115">
        <v>152.3244468363516</v>
      </c>
      <c r="C2" s="116">
        <v>595.97531344786978</v>
      </c>
      <c r="F2" s="141">
        <f ca="1">'All Data'!V50</f>
        <v>0.5456326904750689</v>
      </c>
      <c r="G2" s="141">
        <f ca="1">'All Data'!W50</f>
        <v>0.42434298411306121</v>
      </c>
      <c r="H2" s="141">
        <f ca="1">'All Data'!Y50</f>
        <v>0.84331427972760609</v>
      </c>
      <c r="I2" s="142">
        <f ca="1">'All Data'!AB50</f>
        <v>4.6556394759311308E-4</v>
      </c>
      <c r="J2" s="141">
        <f ca="1">'All Data'!Y51</f>
        <v>3.0024325411869945E-2</v>
      </c>
      <c r="K2" s="140">
        <f ca="1">'All Data'!T50</f>
        <v>11.081818181818182</v>
      </c>
      <c r="L2" s="144">
        <f ca="1">'All Data'!U50</f>
        <v>11.102613636363635</v>
      </c>
    </row>
    <row r="3" spans="1:12" x14ac:dyDescent="0.3">
      <c r="A3" s="114" t="s">
        <v>13</v>
      </c>
      <c r="B3" s="117">
        <v>64.881309999999999</v>
      </c>
      <c r="C3" s="118">
        <v>443.3291504510849</v>
      </c>
    </row>
    <row r="4" spans="1:12" ht="15" thickBot="1" x14ac:dyDescent="0.35">
      <c r="A4" s="119" t="s">
        <v>137</v>
      </c>
      <c r="B4" s="120">
        <v>217.20575683635161</v>
      </c>
      <c r="C4" s="121">
        <v>1039.3044638989552</v>
      </c>
    </row>
    <row r="5" spans="1:12" ht="15" thickBot="1" x14ac:dyDescent="0.35">
      <c r="A5" s="9"/>
      <c r="B5" s="7"/>
      <c r="C5" s="7"/>
    </row>
    <row r="6" spans="1:12" ht="43.8" thickBot="1" x14ac:dyDescent="0.35">
      <c r="A6" s="111" t="s">
        <v>179</v>
      </c>
      <c r="B6" s="112" t="s">
        <v>134</v>
      </c>
      <c r="C6" s="113" t="s">
        <v>135</v>
      </c>
    </row>
    <row r="7" spans="1:12" x14ac:dyDescent="0.3">
      <c r="A7" s="114" t="s">
        <v>136</v>
      </c>
      <c r="B7" s="115">
        <v>14.484929109837255</v>
      </c>
      <c r="C7" s="122">
        <v>53.779560688487017</v>
      </c>
    </row>
    <row r="8" spans="1:12" x14ac:dyDescent="0.3">
      <c r="A8" s="114" t="s">
        <v>13</v>
      </c>
      <c r="B8" s="117">
        <v>5.3775598564147797</v>
      </c>
      <c r="C8" s="123">
        <v>39.930161038755692</v>
      </c>
    </row>
    <row r="9" spans="1:12" ht="15" thickBot="1" x14ac:dyDescent="0.35">
      <c r="A9" s="119" t="s">
        <v>137</v>
      </c>
      <c r="B9" s="120">
        <v>19.862488966252034</v>
      </c>
      <c r="C9" s="124">
        <v>93.709721727242709</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Method</vt:lpstr>
      <vt:lpstr>All Data</vt:lpstr>
      <vt:lpstr>Main 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iiedguest</dc:creator>
  <cp:lastModifiedBy>Matthew Wright</cp:lastModifiedBy>
  <dcterms:created xsi:type="dcterms:W3CDTF">2015-11-20T21:03:49Z</dcterms:created>
  <dcterms:modified xsi:type="dcterms:W3CDTF">2015-11-30T12:29:16Z</dcterms:modified>
</cp:coreProperties>
</file>